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K822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E818" i="5"/>
  <c r="E819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822" i="5"/>
  <c r="I823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C820" i="5"/>
  <c r="C821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M820" i="5"/>
  <c r="M821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K710" i="5"/>
  <c r="K711" i="5"/>
  <c r="E600" i="5"/>
  <c r="E360" i="5"/>
  <c r="C707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G705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I700" i="5"/>
  <c r="I702" i="5"/>
  <c r="I703" i="5"/>
  <c r="I704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654" i="5"/>
  <c r="G361" i="5"/>
  <c r="G557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58" i="5"/>
  <c r="E363" i="5"/>
  <c r="E559" i="5"/>
  <c r="E657" i="5"/>
  <c r="E364" i="5"/>
  <c r="E560" i="5"/>
  <c r="E658" i="5"/>
  <c r="E365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659" i="5"/>
  <c r="E366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660" i="5"/>
  <c r="E367" i="5"/>
  <c r="E563" i="5"/>
  <c r="G362" i="5"/>
  <c r="G558" i="5"/>
  <c r="G656" i="5"/>
  <c r="G363" i="5"/>
  <c r="G559" i="5"/>
  <c r="G657" i="5"/>
  <c r="G364" i="5"/>
  <c r="G560" i="5"/>
  <c r="G658" i="5"/>
  <c r="G365" i="5"/>
  <c r="G561" i="5"/>
  <c r="G659" i="5"/>
  <c r="G366" i="5"/>
  <c r="G562" i="5"/>
  <c r="G660" i="5"/>
  <c r="G367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661" i="5"/>
  <c r="E368" i="5"/>
  <c r="E564" i="5"/>
  <c r="G661" i="5"/>
  <c r="G368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662" i="5"/>
  <c r="E369" i="5"/>
  <c r="E565" i="5"/>
  <c r="G662" i="5"/>
  <c r="G369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663" i="5"/>
  <c r="E370" i="5"/>
  <c r="E566" i="5"/>
  <c r="G663" i="5"/>
  <c r="G370" i="5"/>
  <c r="G566" i="5"/>
  <c r="F560" i="5"/>
  <c r="F365" i="5"/>
  <c r="F561" i="5"/>
  <c r="F659" i="5"/>
  <c r="F366" i="5"/>
  <c r="F562" i="5"/>
  <c r="F660" i="5"/>
  <c r="F367" i="5"/>
  <c r="F563" i="5"/>
  <c r="F661" i="5"/>
  <c r="F368" i="5"/>
  <c r="F564" i="5"/>
  <c r="F662" i="5"/>
  <c r="F369" i="5"/>
  <c r="F565" i="5"/>
  <c r="F663" i="5"/>
  <c r="F370" i="5"/>
  <c r="F566" i="5"/>
  <c r="I566" i="5"/>
  <c r="C455" i="5"/>
  <c r="C361" i="5"/>
  <c r="C456" i="5"/>
  <c r="C654" i="5"/>
  <c r="E701" i="5"/>
  <c r="C362" i="5"/>
  <c r="C457" i="5"/>
  <c r="C655" i="5"/>
  <c r="E702" i="5"/>
  <c r="C363" i="5"/>
  <c r="C458" i="5"/>
  <c r="C656" i="5"/>
  <c r="E703" i="5"/>
  <c r="C364" i="5"/>
  <c r="C459" i="5"/>
  <c r="C657" i="5"/>
  <c r="E704" i="5"/>
  <c r="C365" i="5"/>
  <c r="C460" i="5"/>
  <c r="C658" i="5"/>
  <c r="E705" i="5"/>
  <c r="C366" i="5"/>
  <c r="C461" i="5"/>
  <c r="C659" i="5"/>
  <c r="E706" i="5"/>
  <c r="C367" i="5"/>
  <c r="C462" i="5"/>
  <c r="C660" i="5"/>
  <c r="C368" i="5"/>
  <c r="C463" i="5"/>
  <c r="C661" i="5"/>
  <c r="C369" i="5"/>
  <c r="C464" i="5"/>
  <c r="C662" i="5"/>
  <c r="C370" i="5"/>
  <c r="C465" i="5"/>
  <c r="C663" i="5"/>
  <c r="C371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664" i="5"/>
  <c r="G371" i="5"/>
  <c r="G567" i="5"/>
  <c r="F664" i="5"/>
  <c r="F371" i="5"/>
  <c r="F567" i="5"/>
  <c r="J567" i="5"/>
  <c r="D567" i="5"/>
  <c r="I567" i="5"/>
  <c r="C466" i="5"/>
  <c r="C664" i="5"/>
  <c r="C372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665" i="5"/>
  <c r="F372" i="5"/>
  <c r="F568" i="5"/>
  <c r="H557" i="5"/>
  <c r="H362" i="5"/>
  <c r="H558" i="5"/>
  <c r="H363" i="5"/>
  <c r="H559" i="5"/>
  <c r="H364" i="5"/>
  <c r="H560" i="5"/>
  <c r="H365" i="5"/>
  <c r="H561" i="5"/>
  <c r="H366" i="5"/>
  <c r="H562" i="5"/>
  <c r="H660" i="5"/>
  <c r="H367" i="5"/>
  <c r="H563" i="5"/>
  <c r="H661" i="5"/>
  <c r="H368" i="5"/>
  <c r="H564" i="5"/>
  <c r="H662" i="5"/>
  <c r="H369" i="5"/>
  <c r="H565" i="5"/>
  <c r="H663" i="5"/>
  <c r="H370" i="5"/>
  <c r="H566" i="5"/>
  <c r="H664" i="5"/>
  <c r="H371" i="5"/>
  <c r="H567" i="5"/>
  <c r="H665" i="5"/>
  <c r="H372" i="5"/>
  <c r="H568" i="5"/>
  <c r="I568" i="5"/>
  <c r="C467" i="5"/>
  <c r="C665" i="5"/>
  <c r="C373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666" i="5"/>
  <c r="H373" i="5"/>
  <c r="H569" i="5"/>
  <c r="F666" i="5"/>
  <c r="F373" i="5"/>
  <c r="F569" i="5"/>
  <c r="I569" i="5"/>
  <c r="C468" i="5"/>
  <c r="C666" i="5"/>
  <c r="C374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667" i="5"/>
  <c r="H374" i="5"/>
  <c r="H570" i="5"/>
  <c r="F667" i="5"/>
  <c r="F374" i="5"/>
  <c r="F570" i="5"/>
  <c r="E664" i="5"/>
  <c r="E371" i="5"/>
  <c r="E567" i="5"/>
  <c r="E665" i="5"/>
  <c r="E372" i="5"/>
  <c r="E568" i="5"/>
  <c r="E666" i="5"/>
  <c r="E373" i="5"/>
  <c r="E569" i="5"/>
  <c r="E667" i="5"/>
  <c r="E374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668" i="5"/>
  <c r="E375" i="5"/>
  <c r="E571" i="5"/>
  <c r="F668" i="5"/>
  <c r="F375" i="5"/>
  <c r="F571" i="5"/>
  <c r="H668" i="5"/>
  <c r="H375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669" i="5"/>
  <c r="F376" i="5"/>
  <c r="F572" i="5"/>
  <c r="H669" i="5"/>
  <c r="H376" i="5"/>
  <c r="H572" i="5"/>
  <c r="E669" i="5"/>
  <c r="E376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670" i="5"/>
  <c r="E377" i="5"/>
  <c r="E573" i="5"/>
  <c r="G665" i="5"/>
  <c r="G372" i="5"/>
  <c r="G568" i="5"/>
  <c r="G666" i="5"/>
  <c r="G373" i="5"/>
  <c r="G569" i="5"/>
  <c r="G667" i="5"/>
  <c r="G374" i="5"/>
  <c r="G570" i="5"/>
  <c r="G668" i="5"/>
  <c r="G375" i="5"/>
  <c r="G571" i="5"/>
  <c r="G669" i="5"/>
  <c r="G376" i="5"/>
  <c r="G572" i="5"/>
  <c r="G670" i="5"/>
  <c r="G377" i="5"/>
  <c r="G573" i="5"/>
  <c r="H670" i="5"/>
  <c r="H377" i="5"/>
  <c r="H573" i="5"/>
  <c r="F670" i="5"/>
  <c r="F377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671" i="5"/>
  <c r="H378" i="5"/>
  <c r="H574" i="5"/>
  <c r="F671" i="5"/>
  <c r="F378" i="5"/>
  <c r="F574" i="5"/>
  <c r="E671" i="5"/>
  <c r="E378" i="5"/>
  <c r="E574" i="5"/>
  <c r="G671" i="5"/>
  <c r="G378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672" i="5"/>
  <c r="F379" i="5"/>
  <c r="F575" i="5"/>
  <c r="H672" i="5"/>
  <c r="H379" i="5"/>
  <c r="H575" i="5"/>
  <c r="E672" i="5"/>
  <c r="E379" i="5"/>
  <c r="E575" i="5"/>
  <c r="G672" i="5"/>
  <c r="G379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673" i="5"/>
  <c r="E380" i="5"/>
  <c r="E576" i="5"/>
  <c r="G673" i="5"/>
  <c r="G380" i="5"/>
  <c r="G576" i="5"/>
  <c r="F673" i="5"/>
  <c r="F380" i="5"/>
  <c r="F576" i="5"/>
  <c r="H673" i="5"/>
  <c r="H380" i="5"/>
  <c r="H576" i="5"/>
  <c r="C469" i="5"/>
  <c r="C667" i="5"/>
  <c r="C375" i="5"/>
  <c r="C470" i="5"/>
  <c r="C668" i="5"/>
  <c r="C376" i="5"/>
  <c r="C471" i="5"/>
  <c r="C669" i="5"/>
  <c r="C377" i="5"/>
  <c r="C472" i="5"/>
  <c r="C670" i="5"/>
  <c r="C378" i="5"/>
  <c r="C473" i="5"/>
  <c r="C671" i="5"/>
  <c r="C379" i="5"/>
  <c r="C474" i="5"/>
  <c r="C672" i="5"/>
  <c r="C380" i="5"/>
  <c r="C475" i="5"/>
  <c r="C673" i="5"/>
  <c r="C381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674" i="5"/>
  <c r="E381" i="5"/>
  <c r="E577" i="5"/>
  <c r="G674" i="5"/>
  <c r="G381" i="5"/>
  <c r="G577" i="5"/>
  <c r="H674" i="5"/>
  <c r="H381" i="5"/>
  <c r="H577" i="5"/>
  <c r="F674" i="5"/>
  <c r="F381" i="5"/>
  <c r="F577" i="5"/>
  <c r="J577" i="5"/>
  <c r="D577" i="5"/>
  <c r="I577" i="5"/>
  <c r="C476" i="5"/>
  <c r="C674" i="5"/>
  <c r="C382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675" i="5"/>
  <c r="E382" i="5"/>
  <c r="E578" i="5"/>
  <c r="G675" i="5"/>
  <c r="G382" i="5"/>
  <c r="G578" i="5"/>
  <c r="H675" i="5"/>
  <c r="H382" i="5"/>
  <c r="H578" i="5"/>
  <c r="F675" i="5"/>
  <c r="F382" i="5"/>
  <c r="F578" i="5"/>
  <c r="I578" i="5"/>
  <c r="C477" i="5"/>
  <c r="C675" i="5"/>
  <c r="C383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676" i="5"/>
  <c r="F383" i="5"/>
  <c r="F579" i="5"/>
  <c r="H676" i="5"/>
  <c r="H383" i="5"/>
  <c r="H579" i="5"/>
  <c r="E676" i="5"/>
  <c r="E383" i="5"/>
  <c r="E579" i="5"/>
  <c r="G676" i="5"/>
  <c r="G383" i="5"/>
  <c r="G579" i="5"/>
  <c r="I579" i="5"/>
  <c r="C478" i="5"/>
  <c r="C676" i="5"/>
  <c r="C384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677" i="5"/>
  <c r="F384" i="5"/>
  <c r="F580" i="5"/>
  <c r="H677" i="5"/>
  <c r="H384" i="5"/>
  <c r="H580" i="5"/>
  <c r="E677" i="5"/>
  <c r="E384" i="5"/>
  <c r="E580" i="5"/>
  <c r="G677" i="5"/>
  <c r="G384" i="5"/>
  <c r="G580" i="5"/>
  <c r="D580" i="5"/>
  <c r="J580" i="5"/>
  <c r="C479" i="5"/>
  <c r="C677" i="5"/>
  <c r="C385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678" i="5"/>
  <c r="H385" i="5"/>
  <c r="H581" i="5"/>
  <c r="F678" i="5"/>
  <c r="F385" i="5"/>
  <c r="F581" i="5"/>
  <c r="E678" i="5"/>
  <c r="E385" i="5"/>
  <c r="E581" i="5"/>
  <c r="G678" i="5"/>
  <c r="G385" i="5"/>
  <c r="G581" i="5"/>
  <c r="C480" i="5"/>
  <c r="C678" i="5"/>
  <c r="C386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679" i="5"/>
  <c r="E386" i="5"/>
  <c r="E582" i="5"/>
  <c r="G679" i="5"/>
  <c r="G386" i="5"/>
  <c r="G582" i="5"/>
  <c r="H679" i="5"/>
  <c r="H386" i="5"/>
  <c r="H582" i="5"/>
  <c r="F679" i="5"/>
  <c r="F386" i="5"/>
  <c r="F582" i="5"/>
  <c r="D582" i="5"/>
  <c r="J582" i="5"/>
  <c r="C481" i="5"/>
  <c r="C679" i="5"/>
  <c r="C387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680" i="5"/>
  <c r="F387" i="5"/>
  <c r="F583" i="5"/>
  <c r="H680" i="5"/>
  <c r="H387" i="5"/>
  <c r="H583" i="5"/>
  <c r="E680" i="5"/>
  <c r="E387" i="5"/>
  <c r="E583" i="5"/>
  <c r="G680" i="5"/>
  <c r="G387" i="5"/>
  <c r="G583" i="5"/>
  <c r="D583" i="5"/>
  <c r="J583" i="5"/>
  <c r="I583" i="5"/>
  <c r="C482" i="5"/>
  <c r="C680" i="5"/>
  <c r="C388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681" i="5"/>
  <c r="E388" i="5"/>
  <c r="E584" i="5"/>
  <c r="G681" i="5"/>
  <c r="G388" i="5"/>
  <c r="G584" i="5"/>
  <c r="H681" i="5"/>
  <c r="H388" i="5"/>
  <c r="H584" i="5"/>
  <c r="F681" i="5"/>
  <c r="F388" i="5"/>
  <c r="F584" i="5"/>
  <c r="C483" i="5"/>
  <c r="C681" i="5"/>
  <c r="C389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682" i="5"/>
  <c r="H389" i="5"/>
  <c r="H585" i="5"/>
  <c r="F682" i="5"/>
  <c r="F389" i="5"/>
  <c r="F585" i="5"/>
  <c r="E682" i="5"/>
  <c r="E389" i="5"/>
  <c r="E585" i="5"/>
  <c r="G682" i="5"/>
  <c r="G389" i="5"/>
  <c r="G585" i="5"/>
  <c r="I585" i="5"/>
  <c r="C484" i="5"/>
  <c r="C682" i="5"/>
  <c r="C390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683" i="5"/>
  <c r="E390" i="5"/>
  <c r="E586" i="5"/>
  <c r="G683" i="5"/>
  <c r="G390" i="5"/>
  <c r="G586" i="5"/>
  <c r="F683" i="5"/>
  <c r="F390" i="5"/>
  <c r="F586" i="5"/>
  <c r="H683" i="5"/>
  <c r="H390" i="5"/>
  <c r="H586" i="5"/>
  <c r="J586" i="5"/>
  <c r="D586" i="5"/>
  <c r="I586" i="5"/>
  <c r="C485" i="5"/>
  <c r="C683" i="5"/>
  <c r="C391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684" i="5"/>
  <c r="E391" i="5"/>
  <c r="E587" i="5"/>
  <c r="G684" i="5"/>
  <c r="G391" i="5"/>
  <c r="G587" i="5"/>
  <c r="F684" i="5"/>
  <c r="F391" i="5"/>
  <c r="F587" i="5"/>
  <c r="H684" i="5"/>
  <c r="H391" i="5"/>
  <c r="H587" i="5"/>
  <c r="J587" i="5"/>
  <c r="D587" i="5"/>
  <c r="C486" i="5"/>
  <c r="C684" i="5"/>
  <c r="C392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685" i="5"/>
  <c r="E392" i="5"/>
  <c r="E588" i="5"/>
  <c r="G685" i="5"/>
  <c r="G392" i="5"/>
  <c r="G588" i="5"/>
  <c r="H685" i="5"/>
  <c r="H392" i="5"/>
  <c r="H588" i="5"/>
  <c r="F685" i="5"/>
  <c r="F392" i="5"/>
  <c r="F588" i="5"/>
  <c r="C487" i="5"/>
  <c r="C685" i="5"/>
  <c r="C393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686" i="5"/>
  <c r="H393" i="5"/>
  <c r="H589" i="5"/>
  <c r="F686" i="5"/>
  <c r="F393" i="5"/>
  <c r="F589" i="5"/>
  <c r="E686" i="5"/>
  <c r="E393" i="5"/>
  <c r="E589" i="5"/>
  <c r="G686" i="5"/>
  <c r="G393" i="5"/>
  <c r="G589" i="5"/>
  <c r="C488" i="5"/>
  <c r="C686" i="5"/>
  <c r="C394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687" i="5"/>
  <c r="H394" i="5"/>
  <c r="H590" i="5"/>
  <c r="F687" i="5"/>
  <c r="F394" i="5"/>
  <c r="F590" i="5"/>
  <c r="E687" i="5"/>
  <c r="E394" i="5"/>
  <c r="E590" i="5"/>
  <c r="G687" i="5"/>
  <c r="G394" i="5"/>
  <c r="G590" i="5"/>
  <c r="J590" i="5"/>
  <c r="D590" i="5"/>
  <c r="C489" i="5"/>
  <c r="C687" i="5"/>
  <c r="C395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688" i="5"/>
  <c r="F395" i="5"/>
  <c r="F591" i="5"/>
  <c r="H688" i="5"/>
  <c r="H395" i="5"/>
  <c r="H591" i="5"/>
  <c r="E688" i="5"/>
  <c r="E395" i="5"/>
  <c r="E591" i="5"/>
  <c r="G688" i="5"/>
  <c r="G395" i="5"/>
  <c r="G591" i="5"/>
  <c r="J591" i="5"/>
  <c r="D591" i="5"/>
  <c r="C490" i="5"/>
  <c r="C688" i="5"/>
  <c r="C396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1" i="5"/>
  <c r="H491" i="5"/>
  <c r="E440" i="5"/>
  <c r="C663" i="1"/>
  <c r="L116" i="11"/>
  <c r="L117" i="11"/>
  <c r="B51" i="10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C756" i="11"/>
  <c r="C757" i="11"/>
  <c r="G539" i="11"/>
  <c r="K646" i="11"/>
  <c r="K647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5" i="11"/>
  <c r="G593" i="11"/>
  <c r="G300" i="11"/>
  <c r="G496" i="11"/>
  <c r="D299" i="11"/>
  <c r="C299" i="11"/>
  <c r="E592" i="11"/>
  <c r="E299" i="11"/>
  <c r="E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E756" i="11"/>
  <c r="E757" i="11"/>
  <c r="H539" i="11"/>
  <c r="H540" i="11"/>
  <c r="M757" i="11"/>
  <c r="M758" i="11"/>
  <c r="M759" i="11"/>
  <c r="J539" i="11"/>
  <c r="J540" i="11"/>
  <c r="J541" i="11"/>
  <c r="I639" i="11"/>
  <c r="I640" i="11"/>
  <c r="I646" i="11"/>
  <c r="I647" i="11"/>
  <c r="I648" i="11"/>
  <c r="I649" i="11"/>
  <c r="I650" i="11"/>
  <c r="I651" i="11"/>
  <c r="D539" i="11"/>
  <c r="D540" i="11"/>
  <c r="M646" i="11"/>
  <c r="M647" i="11"/>
  <c r="F539" i="11"/>
  <c r="F540" i="11"/>
  <c r="I758" i="11"/>
  <c r="I759" i="11"/>
  <c r="I539" i="11"/>
  <c r="I541" i="11"/>
  <c r="I540" i="11"/>
  <c r="H541" i="11"/>
  <c r="E639" i="11"/>
  <c r="E640" i="11"/>
  <c r="E641" i="11"/>
  <c r="E642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592" i="11"/>
  <c r="F299" i="11"/>
  <c r="F495" i="11"/>
  <c r="F593" i="11"/>
  <c r="F300" i="11"/>
  <c r="F496" i="11"/>
  <c r="F594" i="11"/>
  <c r="F301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595" i="11"/>
  <c r="F302" i="11"/>
  <c r="F498" i="11"/>
  <c r="A499" i="11"/>
  <c r="E593" i="11"/>
  <c r="E300" i="11"/>
  <c r="E496" i="11"/>
  <c r="E594" i="11"/>
  <c r="E301" i="11"/>
  <c r="E497" i="11"/>
  <c r="E595" i="11"/>
  <c r="E302" i="11"/>
  <c r="E498" i="11"/>
  <c r="E596" i="11"/>
  <c r="E303" i="11"/>
  <c r="E499" i="11"/>
  <c r="B299" i="11"/>
  <c r="B298" i="11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97" i="11"/>
  <c r="E304" i="11"/>
  <c r="E500" i="11"/>
  <c r="B300" i="11"/>
  <c r="A300" i="11"/>
  <c r="H299" i="11"/>
  <c r="H495" i="11"/>
  <c r="H593" i="11"/>
  <c r="H300" i="11"/>
  <c r="H496" i="11"/>
  <c r="H594" i="11"/>
  <c r="H301" i="11"/>
  <c r="H497" i="11"/>
  <c r="H595" i="11"/>
  <c r="H302" i="11"/>
  <c r="H498" i="11"/>
  <c r="H596" i="11"/>
  <c r="H303" i="11"/>
  <c r="H499" i="11"/>
  <c r="F596" i="11"/>
  <c r="F303" i="11"/>
  <c r="F499" i="11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98" i="11"/>
  <c r="E305" i="11"/>
  <c r="E501" i="11"/>
  <c r="B500" i="11"/>
  <c r="B301" i="11"/>
  <c r="A301" i="11"/>
  <c r="G594" i="11"/>
  <c r="G301" i="11"/>
  <c r="G497" i="11"/>
  <c r="B592" i="11"/>
  <c r="A592" i="11"/>
  <c r="B394" i="11"/>
  <c r="D394" i="11"/>
  <c r="A394" i="11"/>
  <c r="C394" i="11"/>
  <c r="M46" i="25"/>
  <c r="H597" i="11"/>
  <c r="H304" i="11"/>
  <c r="H500" i="11"/>
  <c r="F597" i="11"/>
  <c r="F304" i="11"/>
  <c r="F500" i="11"/>
  <c r="B591" i="11"/>
  <c r="A591" i="11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F598" i="11"/>
  <c r="F305" i="11"/>
  <c r="F501" i="11"/>
  <c r="H598" i="11"/>
  <c r="H305" i="11"/>
  <c r="H501" i="11"/>
  <c r="E599" i="11"/>
  <c r="E306" i="11"/>
  <c r="E502" i="11"/>
  <c r="G595" i="11"/>
  <c r="G302" i="11"/>
  <c r="G498" i="11"/>
  <c r="G596" i="11"/>
  <c r="G303" i="11"/>
  <c r="G499" i="11"/>
  <c r="G597" i="11"/>
  <c r="G304" i="11"/>
  <c r="G500" i="11"/>
  <c r="G598" i="11"/>
  <c r="G305" i="11"/>
  <c r="G501" i="11"/>
  <c r="G599" i="11"/>
  <c r="G306" i="11"/>
  <c r="G502" i="11"/>
  <c r="H592" i="11"/>
  <c r="K592" i="11"/>
  <c r="I494" i="11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600" i="11"/>
  <c r="E307" i="11"/>
  <c r="E503" i="11"/>
  <c r="G600" i="11"/>
  <c r="G307" i="11"/>
  <c r="G503" i="11"/>
  <c r="L494" i="11"/>
  <c r="G343" i="11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601" i="11"/>
  <c r="E308" i="11"/>
  <c r="E504" i="11"/>
  <c r="G601" i="11"/>
  <c r="G308" i="11"/>
  <c r="G504" i="11"/>
  <c r="E724" i="1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B596" i="11"/>
  <c r="J595" i="11"/>
  <c r="L595" i="11"/>
  <c r="I396" i="11"/>
  <c r="H396" i="11"/>
  <c r="A398" i="11"/>
  <c r="C398" i="11"/>
  <c r="E397" i="11"/>
  <c r="B398" i="11"/>
  <c r="D397" i="11"/>
  <c r="F397" i="11"/>
  <c r="E602" i="11"/>
  <c r="E309" i="11"/>
  <c r="E505" i="11"/>
  <c r="G602" i="11"/>
  <c r="G309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G603" i="11"/>
  <c r="G310" i="11"/>
  <c r="G506" i="11"/>
  <c r="F599" i="11"/>
  <c r="F306" i="11"/>
  <c r="F502" i="11"/>
  <c r="F600" i="11"/>
  <c r="F307" i="11"/>
  <c r="F503" i="11"/>
  <c r="F601" i="11"/>
  <c r="F308" i="11"/>
  <c r="F504" i="11"/>
  <c r="F602" i="11"/>
  <c r="F309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F603" i="11"/>
  <c r="F310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F604" i="11"/>
  <c r="F311" i="11"/>
  <c r="F507" i="11"/>
  <c r="H599" i="11"/>
  <c r="H306" i="11"/>
  <c r="H502" i="11"/>
  <c r="H600" i="11"/>
  <c r="H307" i="11"/>
  <c r="H503" i="11"/>
  <c r="H601" i="11"/>
  <c r="H308" i="11"/>
  <c r="H504" i="11"/>
  <c r="H602" i="11"/>
  <c r="H309" i="11"/>
  <c r="H505" i="11"/>
  <c r="H603" i="11"/>
  <c r="H310" i="11"/>
  <c r="H506" i="11"/>
  <c r="H604" i="11"/>
  <c r="H311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605" i="11"/>
  <c r="H312" i="11"/>
  <c r="H508" i="11"/>
  <c r="F605" i="11"/>
  <c r="F312" i="11"/>
  <c r="F508" i="11"/>
  <c r="E603" i="11"/>
  <c r="E310" i="11"/>
  <c r="E506" i="11"/>
  <c r="E604" i="11"/>
  <c r="E311" i="11"/>
  <c r="E507" i="11"/>
  <c r="E605" i="11"/>
  <c r="E312" i="11"/>
  <c r="E508" i="11"/>
  <c r="E606" i="11"/>
  <c r="E313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606" i="11"/>
  <c r="F313" i="11"/>
  <c r="F509" i="11"/>
  <c r="H606" i="11"/>
  <c r="H313" i="11"/>
  <c r="H509" i="11"/>
  <c r="E607" i="11"/>
  <c r="E314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608" i="11"/>
  <c r="E315" i="11"/>
  <c r="E511" i="11"/>
  <c r="F607" i="11"/>
  <c r="F314" i="11"/>
  <c r="F510" i="11"/>
  <c r="H607" i="11"/>
  <c r="H314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609" i="11"/>
  <c r="E316" i="11"/>
  <c r="E512" i="11"/>
  <c r="G604" i="11"/>
  <c r="G311" i="11"/>
  <c r="G507" i="11"/>
  <c r="G605" i="11"/>
  <c r="G312" i="11"/>
  <c r="G508" i="11"/>
  <c r="G606" i="11"/>
  <c r="G313" i="11"/>
  <c r="G509" i="11"/>
  <c r="G607" i="11"/>
  <c r="G314" i="11"/>
  <c r="G510" i="11"/>
  <c r="G608" i="11"/>
  <c r="G315" i="11"/>
  <c r="G511" i="11"/>
  <c r="G609" i="11"/>
  <c r="G316" i="11"/>
  <c r="G512" i="11"/>
  <c r="F608" i="11"/>
  <c r="F315" i="11"/>
  <c r="F511" i="11"/>
  <c r="H608" i="11"/>
  <c r="H315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609" i="11"/>
  <c r="F316" i="11"/>
  <c r="F512" i="11"/>
  <c r="H609" i="11"/>
  <c r="H316" i="11"/>
  <c r="H512" i="11"/>
  <c r="E610" i="11"/>
  <c r="E317" i="11"/>
  <c r="E513" i="11"/>
  <c r="G610" i="11"/>
  <c r="G317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611" i="11"/>
  <c r="E318" i="11"/>
  <c r="E514" i="11"/>
  <c r="G611" i="11"/>
  <c r="G318" i="11"/>
  <c r="G514" i="11"/>
  <c r="F610" i="11"/>
  <c r="F317" i="11"/>
  <c r="F513" i="11"/>
  <c r="H610" i="11"/>
  <c r="H317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611" i="11"/>
  <c r="F318" i="11"/>
  <c r="F514" i="11"/>
  <c r="H611" i="11"/>
  <c r="H318" i="11"/>
  <c r="H514" i="11"/>
  <c r="E612" i="11"/>
  <c r="E319" i="11"/>
  <c r="E515" i="11"/>
  <c r="G612" i="11"/>
  <c r="G319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612" i="11"/>
  <c r="F319" i="11"/>
  <c r="F515" i="11"/>
  <c r="H612" i="11"/>
  <c r="H319" i="11"/>
  <c r="H515" i="11"/>
  <c r="E613" i="11"/>
  <c r="E320" i="11"/>
  <c r="E516" i="11"/>
  <c r="G613" i="11"/>
  <c r="G320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613" i="11"/>
  <c r="F320" i="11"/>
  <c r="F516" i="11"/>
  <c r="H613" i="11"/>
  <c r="H320" i="11"/>
  <c r="H516" i="11"/>
  <c r="E614" i="11"/>
  <c r="E321" i="11"/>
  <c r="E517" i="11"/>
  <c r="G614" i="11"/>
  <c r="G321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615" i="11"/>
  <c r="E322" i="11"/>
  <c r="E518" i="11"/>
  <c r="G615" i="11"/>
  <c r="G322" i="11"/>
  <c r="G518" i="11"/>
  <c r="F614" i="11"/>
  <c r="F321" i="11"/>
  <c r="F517" i="11"/>
  <c r="H614" i="11"/>
  <c r="H321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615" i="11"/>
  <c r="F322" i="11"/>
  <c r="F518" i="11"/>
  <c r="H615" i="11"/>
  <c r="H322" i="11"/>
  <c r="H518" i="11"/>
  <c r="E616" i="11"/>
  <c r="E323" i="11"/>
  <c r="E519" i="11"/>
  <c r="G616" i="11"/>
  <c r="G323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617" i="11"/>
  <c r="E324" i="11"/>
  <c r="E520" i="11"/>
  <c r="G617" i="11"/>
  <c r="G324" i="11"/>
  <c r="G520" i="11"/>
  <c r="F616" i="11"/>
  <c r="F323" i="11"/>
  <c r="F519" i="11"/>
  <c r="H616" i="11"/>
  <c r="H323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617" i="11"/>
  <c r="H324" i="11"/>
  <c r="H520" i="11"/>
  <c r="F617" i="11"/>
  <c r="F324" i="11"/>
  <c r="F520" i="11"/>
  <c r="E618" i="11"/>
  <c r="E325" i="11"/>
  <c r="E521" i="11"/>
  <c r="G618" i="11"/>
  <c r="G325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619" i="11"/>
  <c r="E326" i="11"/>
  <c r="E522" i="11"/>
  <c r="G619" i="11"/>
  <c r="G326" i="11"/>
  <c r="G522" i="11"/>
  <c r="F618" i="11"/>
  <c r="F325" i="11"/>
  <c r="F521" i="11"/>
  <c r="H618" i="11"/>
  <c r="H325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619" i="11"/>
  <c r="F326" i="11"/>
  <c r="F522" i="11"/>
  <c r="H619" i="11"/>
  <c r="H326" i="11"/>
  <c r="H522" i="11"/>
  <c r="E620" i="11"/>
  <c r="E327" i="11"/>
  <c r="E523" i="11"/>
  <c r="G620" i="11"/>
  <c r="G327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621" i="11"/>
  <c r="E328" i="11"/>
  <c r="E524" i="11"/>
  <c r="G621" i="11"/>
  <c r="G328" i="11"/>
  <c r="G524" i="11"/>
  <c r="F620" i="11"/>
  <c r="F327" i="11"/>
  <c r="F523" i="11"/>
  <c r="H620" i="11"/>
  <c r="H327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621" i="11"/>
  <c r="F328" i="11"/>
  <c r="F524" i="11"/>
  <c r="H621" i="11"/>
  <c r="H328" i="11"/>
  <c r="H524" i="11"/>
  <c r="E622" i="11"/>
  <c r="E329" i="11"/>
  <c r="E525" i="11"/>
  <c r="G622" i="11"/>
  <c r="G329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622" i="11"/>
  <c r="F329" i="11"/>
  <c r="F525" i="11"/>
  <c r="H622" i="11"/>
  <c r="H329" i="11"/>
  <c r="H525" i="11"/>
  <c r="E623" i="11"/>
  <c r="E330" i="11"/>
  <c r="E526" i="11"/>
  <c r="G623" i="11"/>
  <c r="G330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624" i="11"/>
  <c r="E331" i="11"/>
  <c r="E527" i="11"/>
  <c r="G624" i="11"/>
  <c r="G331" i="11"/>
  <c r="G527" i="11"/>
  <c r="F623" i="11"/>
  <c r="F330" i="11"/>
  <c r="F526" i="11"/>
  <c r="H623" i="11"/>
  <c r="H330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D611" i="5"/>
  <c r="M242" i="5"/>
  <c r="G235" i="5"/>
  <c r="G243" i="5"/>
  <c r="E604" i="5"/>
  <c r="M173" i="11"/>
  <c r="M181" i="11"/>
  <c r="J547" i="11"/>
  <c r="G174" i="11"/>
  <c r="G182" i="11"/>
  <c r="M235" i="5"/>
  <c r="M243" i="5"/>
  <c r="H608" i="5"/>
  <c r="M608" i="5"/>
  <c r="G236" i="5"/>
  <c r="C610" i="5"/>
  <c r="L610" i="5"/>
  <c r="G244" i="5"/>
  <c r="M182" i="11"/>
  <c r="G175" i="11"/>
  <c r="G183" i="11"/>
  <c r="M236" i="5"/>
  <c r="M244" i="5"/>
  <c r="J611" i="5"/>
  <c r="G237" i="5"/>
  <c r="G245" i="5"/>
  <c r="G606" i="5"/>
  <c r="M183" i="11"/>
  <c r="G651" i="11"/>
  <c r="G184" i="11"/>
  <c r="M237" i="5"/>
  <c r="M245" i="5"/>
  <c r="J612" i="5"/>
  <c r="M612" i="5"/>
  <c r="G238" i="5"/>
  <c r="G246" i="5"/>
  <c r="I606" i="5"/>
  <c r="M184" i="11"/>
  <c r="G652" i="11"/>
  <c r="M246" i="5"/>
  <c r="G239" i="5"/>
  <c r="G247" i="5"/>
  <c r="I607" i="5"/>
  <c r="L607" i="5"/>
  <c r="G178" i="11"/>
  <c r="G171" i="11"/>
  <c r="M232" i="5"/>
  <c r="G248" i="5"/>
  <c r="G824" i="5"/>
  <c r="M178" i="11"/>
  <c r="M171" i="11"/>
  <c r="G179" i="11"/>
  <c r="M240" i="5"/>
  <c r="M708" i="5"/>
  <c r="G233" i="5"/>
  <c r="M179" i="11"/>
  <c r="G172" i="11"/>
  <c r="G180" i="11"/>
  <c r="M241" i="5"/>
  <c r="M709" i="5"/>
  <c r="G234" i="5"/>
  <c r="C611" i="5"/>
  <c r="L611" i="5"/>
  <c r="G242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C549" i="11"/>
  <c r="C643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625" i="11"/>
  <c r="E332" i="11"/>
  <c r="E528" i="11"/>
  <c r="G625" i="11"/>
  <c r="G332" i="11"/>
  <c r="G528" i="11"/>
  <c r="F624" i="11"/>
  <c r="F331" i="11"/>
  <c r="F527" i="11"/>
  <c r="H624" i="11"/>
  <c r="H331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600" i="5"/>
  <c r="L600" i="5"/>
  <c r="G404" i="5"/>
  <c r="B379" i="11"/>
  <c r="L549" i="11"/>
  <c r="M558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626" i="11"/>
  <c r="E333" i="11"/>
  <c r="E529" i="11"/>
  <c r="G626" i="11"/>
  <c r="G333" i="11"/>
  <c r="G529" i="11"/>
  <c r="F625" i="11"/>
  <c r="F332" i="11"/>
  <c r="F528" i="11"/>
  <c r="H625" i="11"/>
  <c r="H332" i="11"/>
  <c r="H528" i="11"/>
  <c r="M60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626" i="11"/>
  <c r="F333" i="11"/>
  <c r="F529" i="11"/>
  <c r="H626" i="11"/>
  <c r="H333" i="11"/>
  <c r="H529" i="11"/>
  <c r="E627" i="11"/>
  <c r="E334" i="11"/>
  <c r="E530" i="11"/>
  <c r="G627" i="11"/>
  <c r="G334" i="11"/>
  <c r="G530" i="11"/>
  <c r="H405" i="5"/>
  <c r="J405" i="5"/>
  <c r="F398" i="1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627" i="11"/>
  <c r="F334" i="11"/>
  <c r="F530" i="11"/>
  <c r="H627" i="11"/>
  <c r="H334" i="11"/>
  <c r="H530" i="11"/>
  <c r="D725" i="1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M566" i="5"/>
  <c r="H407" i="5"/>
  <c r="D727" i="1"/>
  <c r="D400" i="1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M5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119" i="2"/>
  <c r="K390" i="6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D660" i="5"/>
  <c r="D368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D661" i="5"/>
  <c r="D369" i="5"/>
  <c r="D662" i="5"/>
  <c r="D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G641" i="11"/>
  <c r="D440" i="11"/>
  <c r="D546" i="11"/>
  <c r="D544" i="11"/>
  <c r="F544" i="11"/>
  <c r="D551" i="11"/>
  <c r="J551" i="11"/>
  <c r="D543" i="11"/>
  <c r="D54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K71" i="23"/>
  <c r="D55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C441" i="11"/>
  <c r="H441" i="11"/>
  <c r="E344" i="11"/>
  <c r="L545" i="11"/>
  <c r="D663" i="5"/>
  <c r="D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J496" i="11"/>
  <c r="D496" i="11"/>
  <c r="D442" i="11"/>
  <c r="I442" i="11"/>
  <c r="F345" i="11"/>
  <c r="F629" i="1"/>
  <c r="B443" i="11"/>
  <c r="F443" i="11"/>
  <c r="D664" i="5"/>
  <c r="D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D443" i="11"/>
  <c r="I443" i="11"/>
  <c r="F346" i="11"/>
  <c r="F630" i="1"/>
  <c r="J314" i="11"/>
  <c r="L608" i="11"/>
  <c r="J497" i="11"/>
  <c r="D497" i="11"/>
  <c r="D665" i="5"/>
  <c r="D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I314" i="11"/>
  <c r="K608" i="11"/>
  <c r="D498" i="11"/>
  <c r="J498" i="11"/>
  <c r="D666" i="5"/>
  <c r="D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J316" i="11"/>
  <c r="I315" i="11"/>
  <c r="K609" i="11"/>
  <c r="J499" i="11"/>
  <c r="D499" i="11"/>
  <c r="D667" i="5"/>
  <c r="D375" i="5"/>
  <c r="G103" i="15"/>
  <c r="E240" i="1"/>
  <c r="C104" i="15"/>
  <c r="E316" i="1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M499" i="11"/>
  <c r="L610" i="11"/>
  <c r="J317" i="11"/>
  <c r="L611" i="11"/>
  <c r="J318" i="11"/>
  <c r="L612" i="11"/>
  <c r="I316" i="11"/>
  <c r="H127" i="2"/>
  <c r="D668" i="5"/>
  <c r="D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K610" i="11"/>
  <c r="I317" i="11"/>
  <c r="D669" i="5"/>
  <c r="D377" i="5"/>
  <c r="D670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572" i="5"/>
  <c r="K611" i="11"/>
  <c r="I318" i="11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573" i="5"/>
  <c r="L57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574" i="5"/>
  <c r="L57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575" i="5"/>
  <c r="L57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F93" i="25"/>
  <c r="E93" i="25"/>
  <c r="E596" i="6"/>
  <c r="N319" i="1"/>
  <c r="D386" i="5"/>
  <c r="D679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F94" i="25"/>
  <c r="E94" i="25"/>
  <c r="E597" i="6"/>
  <c r="N320" i="1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E95" i="25"/>
  <c r="F95" i="25"/>
  <c r="E598" i="6"/>
  <c r="N321" i="1"/>
  <c r="D388" i="5"/>
  <c r="D681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F96" i="25"/>
  <c r="E96" i="25"/>
  <c r="E599" i="6"/>
  <c r="N322" i="1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F97" i="25"/>
  <c r="E97" i="25"/>
  <c r="E600" i="6"/>
  <c r="N323" i="1"/>
  <c r="D390" i="5"/>
  <c r="D683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F98" i="25"/>
  <c r="E98" i="25"/>
  <c r="E601" i="6"/>
  <c r="N324" i="1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B963" i="1"/>
  <c r="C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I404" i="5"/>
  <c r="E397" i="1"/>
  <c r="G848" i="1"/>
  <c r="E42" i="14"/>
  <c r="I42" i="14"/>
  <c r="K42" i="14"/>
  <c r="M494" i="11"/>
  <c r="H343" i="11"/>
  <c r="J343" i="11"/>
  <c r="J397" i="1"/>
  <c r="H848" i="1"/>
  <c r="F42" i="14"/>
  <c r="J42" i="14"/>
  <c r="L42" i="14"/>
  <c r="M42" i="14"/>
  <c r="C531" i="6"/>
  <c r="E531" i="6"/>
  <c r="G531" i="6"/>
  <c r="I531" i="6"/>
  <c r="E362" i="6"/>
  <c r="G362" i="6"/>
  <c r="G405" i="5"/>
  <c r="I405" i="5"/>
  <c r="E398" i="1"/>
  <c r="I314" i="6"/>
  <c r="M500" i="1"/>
  <c r="G849" i="1"/>
  <c r="E43" i="14"/>
  <c r="I43" i="14"/>
  <c r="E500" i="1"/>
  <c r="G500" i="1"/>
  <c r="I500" i="1"/>
  <c r="E849" i="1"/>
  <c r="L849" i="1"/>
  <c r="C176" i="7"/>
  <c r="N42" i="14"/>
  <c r="D531" i="6"/>
  <c r="F531" i="6"/>
  <c r="F500" i="1"/>
  <c r="H531" i="6"/>
  <c r="H500" i="1"/>
  <c r="J531" i="6"/>
  <c r="J500" i="1"/>
  <c r="F849" i="1"/>
  <c r="M849" i="1"/>
  <c r="D176" i="7"/>
  <c r="E176" i="7"/>
  <c r="F176" i="7"/>
  <c r="H176" i="7"/>
  <c r="C224" i="7"/>
  <c r="D224" i="7"/>
  <c r="E224" i="7"/>
  <c r="F224" i="7"/>
  <c r="G224" i="7"/>
  <c r="H224" i="7"/>
  <c r="I224" i="7"/>
  <c r="C500" i="1"/>
  <c r="I176" i="7"/>
  <c r="D500" i="1"/>
  <c r="J176" i="7"/>
  <c r="K224" i="7"/>
  <c r="K43" i="14"/>
  <c r="F362" i="6"/>
  <c r="H362" i="6"/>
  <c r="J314" i="6"/>
  <c r="N500" i="1"/>
  <c r="M495" i="11"/>
  <c r="H344" i="11"/>
  <c r="J344" i="11"/>
  <c r="J398" i="1"/>
  <c r="H849" i="1"/>
  <c r="F43" i="14"/>
  <c r="J43" i="14"/>
  <c r="L43" i="14"/>
  <c r="M43" i="14"/>
  <c r="C532" i="6"/>
  <c r="E532" i="6"/>
  <c r="G532" i="6"/>
  <c r="I532" i="6"/>
  <c r="E363" i="6"/>
  <c r="G363" i="6"/>
  <c r="L557" i="5"/>
  <c r="G406" i="5"/>
  <c r="I406" i="5"/>
  <c r="E399" i="1"/>
  <c r="L496" i="11"/>
  <c r="G345" i="11"/>
  <c r="I345" i="11"/>
  <c r="I399" i="1"/>
  <c r="I315" i="6"/>
  <c r="M501" i="1"/>
  <c r="G850" i="1"/>
  <c r="E44" i="14"/>
  <c r="I44" i="14"/>
  <c r="E501" i="1"/>
  <c r="G501" i="1"/>
  <c r="I501" i="1"/>
  <c r="E850" i="1"/>
  <c r="L850" i="1"/>
  <c r="C177" i="7"/>
  <c r="N43" i="14"/>
  <c r="D532" i="6"/>
  <c r="F532" i="6"/>
  <c r="F501" i="1"/>
  <c r="H532" i="6"/>
  <c r="H501" i="1"/>
  <c r="J532" i="6"/>
  <c r="J501" i="1"/>
  <c r="F850" i="1"/>
  <c r="M850" i="1"/>
  <c r="D177" i="7"/>
  <c r="E177" i="7"/>
  <c r="F177" i="7"/>
  <c r="H177" i="7"/>
  <c r="C225" i="7"/>
  <c r="D225" i="7"/>
  <c r="E225" i="7"/>
  <c r="F225" i="7"/>
  <c r="G225" i="7"/>
  <c r="H225" i="7"/>
  <c r="I225" i="7"/>
  <c r="C501" i="1"/>
  <c r="I177" i="7"/>
  <c r="D501" i="1"/>
  <c r="J177" i="7"/>
  <c r="K225" i="7"/>
  <c r="K44" i="14"/>
  <c r="F363" i="6"/>
  <c r="H363" i="6"/>
  <c r="J315" i="6"/>
  <c r="N501" i="1"/>
  <c r="M496" i="11"/>
  <c r="H345" i="11"/>
  <c r="J345" i="11"/>
  <c r="J399" i="1"/>
  <c r="H850" i="1"/>
  <c r="F44" i="14"/>
  <c r="J44" i="14"/>
  <c r="L44" i="14"/>
  <c r="M44" i="14"/>
  <c r="C533" i="6"/>
  <c r="E533" i="6"/>
  <c r="G533" i="6"/>
  <c r="I533" i="6"/>
  <c r="E364" i="6"/>
  <c r="G364" i="6"/>
  <c r="L558" i="5"/>
  <c r="G407" i="5"/>
  <c r="I407" i="5"/>
  <c r="E400" i="1"/>
  <c r="L497" i="11"/>
  <c r="G346" i="11"/>
  <c r="I346" i="11"/>
  <c r="I400" i="1"/>
  <c r="I316" i="6"/>
  <c r="M502" i="1"/>
  <c r="G851" i="1"/>
  <c r="E45" i="14"/>
  <c r="I45" i="14"/>
  <c r="E502" i="1"/>
  <c r="G502" i="1"/>
  <c r="I502" i="1"/>
  <c r="E851" i="1"/>
  <c r="L851" i="1"/>
  <c r="C178" i="7"/>
  <c r="N44" i="14"/>
  <c r="D533" i="6"/>
  <c r="F533" i="6"/>
  <c r="F502" i="1"/>
  <c r="H533" i="6"/>
  <c r="H502" i="1"/>
  <c r="J533" i="6"/>
  <c r="J502" i="1"/>
  <c r="F851" i="1"/>
  <c r="M851" i="1"/>
  <c r="D178" i="7"/>
  <c r="E178" i="7"/>
  <c r="F178" i="7"/>
  <c r="H178" i="7"/>
  <c r="C226" i="7"/>
  <c r="D226" i="7"/>
  <c r="E226" i="7"/>
  <c r="F226" i="7"/>
  <c r="G226" i="7"/>
  <c r="H226" i="7"/>
  <c r="I226" i="7"/>
  <c r="C502" i="1"/>
  <c r="I178" i="7"/>
  <c r="D502" i="1"/>
  <c r="J178" i="7"/>
  <c r="K226" i="7"/>
  <c r="K45" i="14"/>
  <c r="F364" i="6"/>
  <c r="H364" i="6"/>
  <c r="J316" i="6"/>
  <c r="N502" i="1"/>
  <c r="M497" i="11"/>
  <c r="H346" i="11"/>
  <c r="J346" i="11"/>
  <c r="J400" i="1"/>
  <c r="H851" i="1"/>
  <c r="F45" i="14"/>
  <c r="J45" i="14"/>
  <c r="L45" i="14"/>
  <c r="M45" i="14"/>
  <c r="C534" i="6"/>
  <c r="E534" i="6"/>
  <c r="G534" i="6"/>
  <c r="I534" i="6"/>
  <c r="E365" i="6"/>
  <c r="G365" i="6"/>
  <c r="L559" i="5"/>
  <c r="G408" i="5"/>
  <c r="I408" i="5"/>
  <c r="E401" i="1"/>
  <c r="L498" i="11"/>
  <c r="G347" i="11"/>
  <c r="I347" i="11"/>
  <c r="I401" i="1"/>
  <c r="I317" i="6"/>
  <c r="M503" i="1"/>
  <c r="G852" i="1"/>
  <c r="E46" i="14"/>
  <c r="I46" i="14"/>
  <c r="E503" i="1"/>
  <c r="G503" i="1"/>
  <c r="I503" i="1"/>
  <c r="E852" i="1"/>
  <c r="L852" i="1"/>
  <c r="C179" i="7"/>
  <c r="N45" i="14"/>
  <c r="D534" i="6"/>
  <c r="F534" i="6"/>
  <c r="F503" i="1"/>
  <c r="H534" i="6"/>
  <c r="H503" i="1"/>
  <c r="J534" i="6"/>
  <c r="J503" i="1"/>
  <c r="F852" i="1"/>
  <c r="M852" i="1"/>
  <c r="D179" i="7"/>
  <c r="E179" i="7"/>
  <c r="F179" i="7"/>
  <c r="H179" i="7"/>
  <c r="C227" i="7"/>
  <c r="D227" i="7"/>
  <c r="E227" i="7"/>
  <c r="F227" i="7"/>
  <c r="G227" i="7"/>
  <c r="H227" i="7"/>
  <c r="I227" i="7"/>
  <c r="C503" i="1"/>
  <c r="I179" i="7"/>
  <c r="D503" i="1"/>
  <c r="J179" i="7"/>
  <c r="K227" i="7"/>
  <c r="K46" i="14"/>
  <c r="F365" i="6"/>
  <c r="H365" i="6"/>
  <c r="J317" i="6"/>
  <c r="N503" i="1"/>
  <c r="M559" i="5"/>
  <c r="H408" i="5"/>
  <c r="J408" i="5"/>
  <c r="F401" i="1"/>
  <c r="M498" i="11"/>
  <c r="H347" i="11"/>
  <c r="J347" i="11"/>
  <c r="J401" i="1"/>
  <c r="H852" i="1"/>
  <c r="F46" i="14"/>
  <c r="J46" i="14"/>
  <c r="L46" i="14"/>
  <c r="M46" i="14"/>
  <c r="C535" i="6"/>
  <c r="E535" i="6"/>
  <c r="G535" i="6"/>
  <c r="I535" i="6"/>
  <c r="E366" i="6"/>
  <c r="G366" i="6"/>
  <c r="L560" i="5"/>
  <c r="G409" i="5"/>
  <c r="I409" i="5"/>
  <c r="E402" i="1"/>
  <c r="L499" i="11"/>
  <c r="G348" i="11"/>
  <c r="I348" i="11"/>
  <c r="I402" i="1"/>
  <c r="I318" i="6"/>
  <c r="M504" i="1"/>
  <c r="G853" i="1"/>
  <c r="E47" i="14"/>
  <c r="I47" i="14"/>
  <c r="E504" i="1"/>
  <c r="G504" i="1"/>
  <c r="I504" i="1"/>
  <c r="E853" i="1"/>
  <c r="L853" i="1"/>
  <c r="C180" i="7"/>
  <c r="N46" i="14"/>
  <c r="D535" i="6"/>
  <c r="F535" i="6"/>
  <c r="F504" i="1"/>
  <c r="H535" i="6"/>
  <c r="H504" i="1"/>
  <c r="J535" i="6"/>
  <c r="J504" i="1"/>
  <c r="F853" i="1"/>
  <c r="M853" i="1"/>
  <c r="D180" i="7"/>
  <c r="E180" i="7"/>
  <c r="F180" i="7"/>
  <c r="H180" i="7"/>
  <c r="C228" i="7"/>
  <c r="D228" i="7"/>
  <c r="E228" i="7"/>
  <c r="F228" i="7"/>
  <c r="G228" i="7"/>
  <c r="H228" i="7"/>
  <c r="I228" i="7"/>
  <c r="C504" i="1"/>
  <c r="I180" i="7"/>
  <c r="D504" i="1"/>
  <c r="J180" i="7"/>
  <c r="K228" i="7"/>
  <c r="K47" i="14"/>
  <c r="F366" i="6"/>
  <c r="H366" i="6"/>
  <c r="J318" i="6"/>
  <c r="N504" i="1"/>
  <c r="M560" i="5"/>
  <c r="H409" i="5"/>
  <c r="J409" i="5"/>
  <c r="F402" i="1"/>
  <c r="H348" i="11"/>
  <c r="J348" i="11"/>
  <c r="J402" i="1"/>
  <c r="H853" i="1"/>
  <c r="F47" i="14"/>
  <c r="J47" i="14"/>
  <c r="L47" i="14"/>
  <c r="M47" i="14"/>
  <c r="C536" i="6"/>
  <c r="E536" i="6"/>
  <c r="G536" i="6"/>
  <c r="I536" i="6"/>
  <c r="E367" i="6"/>
  <c r="G367" i="6"/>
  <c r="L561" i="5"/>
  <c r="G410" i="5"/>
  <c r="I410" i="5"/>
  <c r="E403" i="1"/>
  <c r="L500" i="11"/>
  <c r="G349" i="11"/>
  <c r="I349" i="11"/>
  <c r="I403" i="1"/>
  <c r="I319" i="6"/>
  <c r="M505" i="1"/>
  <c r="G854" i="1"/>
  <c r="E48" i="14"/>
  <c r="I48" i="14"/>
  <c r="E505" i="1"/>
  <c r="G505" i="1"/>
  <c r="I505" i="1"/>
  <c r="E854" i="1"/>
  <c r="L854" i="1"/>
  <c r="C181" i="7"/>
  <c r="N47" i="14"/>
  <c r="D536" i="6"/>
  <c r="F536" i="6"/>
  <c r="F505" i="1"/>
  <c r="H536" i="6"/>
  <c r="H505" i="1"/>
  <c r="J536" i="6"/>
  <c r="J505" i="1"/>
  <c r="F854" i="1"/>
  <c r="M854" i="1"/>
  <c r="D181" i="7"/>
  <c r="E181" i="7"/>
  <c r="F181" i="7"/>
  <c r="H181" i="7"/>
  <c r="C229" i="7"/>
  <c r="D229" i="7"/>
  <c r="E229" i="7"/>
  <c r="F229" i="7"/>
  <c r="G229" i="7"/>
  <c r="H229" i="7"/>
  <c r="I229" i="7"/>
  <c r="C505" i="1"/>
  <c r="I181" i="7"/>
  <c r="D505" i="1"/>
  <c r="J181" i="7"/>
  <c r="K229" i="7"/>
  <c r="K48" i="14"/>
  <c r="F367" i="6"/>
  <c r="H367" i="6"/>
  <c r="J319" i="6"/>
  <c r="N505" i="1"/>
  <c r="M561" i="5"/>
  <c r="H410" i="5"/>
  <c r="J410" i="5"/>
  <c r="F403" i="1"/>
  <c r="H349" i="11"/>
  <c r="J349" i="11"/>
  <c r="J403" i="1"/>
  <c r="H854" i="1"/>
  <c r="F48" i="14"/>
  <c r="J48" i="14"/>
  <c r="L48" i="14"/>
  <c r="M48" i="14"/>
  <c r="C537" i="6"/>
  <c r="E537" i="6"/>
  <c r="G537" i="6"/>
  <c r="I537" i="6"/>
  <c r="E368" i="6"/>
  <c r="G368" i="6"/>
  <c r="L562" i="5"/>
  <c r="G411" i="5"/>
  <c r="I411" i="5"/>
  <c r="E404" i="1"/>
  <c r="L501" i="11"/>
  <c r="G350" i="11"/>
  <c r="I350" i="11"/>
  <c r="I404" i="1"/>
  <c r="I320" i="6"/>
  <c r="M506" i="1"/>
  <c r="G855" i="1"/>
  <c r="E49" i="14"/>
  <c r="I49" i="14"/>
  <c r="E506" i="1"/>
  <c r="G506" i="1"/>
  <c r="I506" i="1"/>
  <c r="E855" i="1"/>
  <c r="L855" i="1"/>
  <c r="C182" i="7"/>
  <c r="N48" i="14"/>
  <c r="D537" i="6"/>
  <c r="F537" i="6"/>
  <c r="F506" i="1"/>
  <c r="H537" i="6"/>
  <c r="H506" i="1"/>
  <c r="J537" i="6"/>
  <c r="J506" i="1"/>
  <c r="F855" i="1"/>
  <c r="M855" i="1"/>
  <c r="D182" i="7"/>
  <c r="E182" i="7"/>
  <c r="F182" i="7"/>
  <c r="H182" i="7"/>
  <c r="C230" i="7"/>
  <c r="D230" i="7"/>
  <c r="E230" i="7"/>
  <c r="F230" i="7"/>
  <c r="G230" i="7"/>
  <c r="H230" i="7"/>
  <c r="I230" i="7"/>
  <c r="C506" i="1"/>
  <c r="I182" i="7"/>
  <c r="D506" i="1"/>
  <c r="J182" i="7"/>
  <c r="K230" i="7"/>
  <c r="K49" i="14"/>
  <c r="F368" i="6"/>
  <c r="H368" i="6"/>
  <c r="J320" i="6"/>
  <c r="N506" i="1"/>
  <c r="M562" i="5"/>
  <c r="H411" i="5"/>
  <c r="J411" i="5"/>
  <c r="F404" i="1"/>
  <c r="H350" i="11"/>
  <c r="J350" i="11"/>
  <c r="J404" i="1"/>
  <c r="H855" i="1"/>
  <c r="F49" i="14"/>
  <c r="J49" i="14"/>
  <c r="L49" i="14"/>
  <c r="M49" i="14"/>
  <c r="C538" i="6"/>
  <c r="E538" i="6"/>
  <c r="G538" i="6"/>
  <c r="I538" i="6"/>
  <c r="E369" i="6"/>
  <c r="G369" i="6"/>
  <c r="G412" i="5"/>
  <c r="I412" i="5"/>
  <c r="E405" i="1"/>
  <c r="G351" i="11"/>
  <c r="I351" i="11"/>
  <c r="I405" i="1"/>
  <c r="I321" i="6"/>
  <c r="M507" i="1"/>
  <c r="G856" i="1"/>
  <c r="E50" i="14"/>
  <c r="I50" i="14"/>
  <c r="E507" i="1"/>
  <c r="G507" i="1"/>
  <c r="I507" i="1"/>
  <c r="E856" i="1"/>
  <c r="L856" i="1"/>
  <c r="C183" i="7"/>
  <c r="N49" i="14"/>
  <c r="D538" i="6"/>
  <c r="F538" i="6"/>
  <c r="F507" i="1"/>
  <c r="H538" i="6"/>
  <c r="H507" i="1"/>
  <c r="J538" i="6"/>
  <c r="J507" i="1"/>
  <c r="F856" i="1"/>
  <c r="M856" i="1"/>
  <c r="D183" i="7"/>
  <c r="E183" i="7"/>
  <c r="F183" i="7"/>
  <c r="H183" i="7"/>
  <c r="C231" i="7"/>
  <c r="D231" i="7"/>
  <c r="E231" i="7"/>
  <c r="F231" i="7"/>
  <c r="G231" i="7"/>
  <c r="H231" i="7"/>
  <c r="I231" i="7"/>
  <c r="C507" i="1"/>
  <c r="I183" i="7"/>
  <c r="D507" i="1"/>
  <c r="J183" i="7"/>
  <c r="K231" i="7"/>
  <c r="K50" i="14"/>
  <c r="F369" i="6"/>
  <c r="H369" i="6"/>
  <c r="J321" i="6"/>
  <c r="N507" i="1"/>
  <c r="M563" i="5"/>
  <c r="H412" i="5"/>
  <c r="J412" i="5"/>
  <c r="F405" i="1"/>
  <c r="M502" i="11"/>
  <c r="H351" i="11"/>
  <c r="J351" i="11"/>
  <c r="J405" i="1"/>
  <c r="H856" i="1"/>
  <c r="F50" i="14"/>
  <c r="J50" i="14"/>
  <c r="L50" i="14"/>
  <c r="M50" i="14"/>
  <c r="C539" i="6"/>
  <c r="E539" i="6"/>
  <c r="G539" i="6"/>
  <c r="I539" i="6"/>
  <c r="E370" i="6"/>
  <c r="G370" i="6"/>
  <c r="G413" i="5"/>
  <c r="I413" i="5"/>
  <c r="E406" i="1"/>
  <c r="G352" i="11"/>
  <c r="I352" i="11"/>
  <c r="I406" i="1"/>
  <c r="I322" i="6"/>
  <c r="M508" i="1"/>
  <c r="G857" i="1"/>
  <c r="E51" i="14"/>
  <c r="I51" i="14"/>
  <c r="E508" i="1"/>
  <c r="G508" i="1"/>
  <c r="I508" i="1"/>
  <c r="E857" i="1"/>
  <c r="L857" i="1"/>
  <c r="C184" i="7"/>
  <c r="N50" i="14"/>
  <c r="D539" i="6"/>
  <c r="F539" i="6"/>
  <c r="F508" i="1"/>
  <c r="H539" i="6"/>
  <c r="H508" i="1"/>
  <c r="J539" i="6"/>
  <c r="J508" i="1"/>
  <c r="F857" i="1"/>
  <c r="M857" i="1"/>
  <c r="D184" i="7"/>
  <c r="E184" i="7"/>
  <c r="F184" i="7"/>
  <c r="H184" i="7"/>
  <c r="C232" i="7"/>
  <c r="D232" i="7"/>
  <c r="E232" i="7"/>
  <c r="F232" i="7"/>
  <c r="G232" i="7"/>
  <c r="H232" i="7"/>
  <c r="I232" i="7"/>
  <c r="C508" i="1"/>
  <c r="I184" i="7"/>
  <c r="D508" i="1"/>
  <c r="J184" i="7"/>
  <c r="K232" i="7"/>
  <c r="K51" i="14"/>
  <c r="F370" i="6"/>
  <c r="H370" i="6"/>
  <c r="J322" i="6"/>
  <c r="N508" i="1"/>
  <c r="M564" i="5"/>
  <c r="H413" i="5"/>
  <c r="J413" i="5"/>
  <c r="F406" i="1"/>
  <c r="M503" i="11"/>
  <c r="H352" i="11"/>
  <c r="J352" i="11"/>
  <c r="J406" i="1"/>
  <c r="H857" i="1"/>
  <c r="F51" i="14"/>
  <c r="J51" i="14"/>
  <c r="L51" i="14"/>
  <c r="M51" i="14"/>
  <c r="C540" i="6"/>
  <c r="E540" i="6"/>
  <c r="G540" i="6"/>
  <c r="I540" i="6"/>
  <c r="E371" i="6"/>
  <c r="G371" i="6"/>
  <c r="G414" i="5"/>
  <c r="I414" i="5"/>
  <c r="E407" i="1"/>
  <c r="G353" i="11"/>
  <c r="I353" i="11"/>
  <c r="I407" i="1"/>
  <c r="I323" i="6"/>
  <c r="M509" i="1"/>
  <c r="G858" i="1"/>
  <c r="E52" i="14"/>
  <c r="I52" i="14"/>
  <c r="E509" i="1"/>
  <c r="G509" i="1"/>
  <c r="I509" i="1"/>
  <c r="E858" i="1"/>
  <c r="L858" i="1"/>
  <c r="C185" i="7"/>
  <c r="N51" i="14"/>
  <c r="D540" i="6"/>
  <c r="F540" i="6"/>
  <c r="F509" i="1"/>
  <c r="H540" i="6"/>
  <c r="H509" i="1"/>
  <c r="J540" i="6"/>
  <c r="J509" i="1"/>
  <c r="F858" i="1"/>
  <c r="M858" i="1"/>
  <c r="D185" i="7"/>
  <c r="E185" i="7"/>
  <c r="F185" i="7"/>
  <c r="H185" i="7"/>
  <c r="C233" i="7"/>
  <c r="D233" i="7"/>
  <c r="E233" i="7"/>
  <c r="F233" i="7"/>
  <c r="G233" i="7"/>
  <c r="H233" i="7"/>
  <c r="I233" i="7"/>
  <c r="C509" i="1"/>
  <c r="I185" i="7"/>
  <c r="D509" i="1"/>
  <c r="J185" i="7"/>
  <c r="K233" i="7"/>
  <c r="K52" i="14"/>
  <c r="F371" i="6"/>
  <c r="H371" i="6"/>
  <c r="J323" i="6"/>
  <c r="N509" i="1"/>
  <c r="M565" i="5"/>
  <c r="H414" i="5"/>
  <c r="J414" i="5"/>
  <c r="F407" i="1"/>
  <c r="M504" i="11"/>
  <c r="H353" i="11"/>
  <c r="J353" i="11"/>
  <c r="J407" i="1"/>
  <c r="H858" i="1"/>
  <c r="F52" i="14"/>
  <c r="J52" i="14"/>
  <c r="L52" i="14"/>
  <c r="M52" i="14"/>
  <c r="C541" i="6"/>
  <c r="E541" i="6"/>
  <c r="G541" i="6"/>
  <c r="I541" i="6"/>
  <c r="E372" i="6"/>
  <c r="G372" i="6"/>
  <c r="G415" i="5"/>
  <c r="I415" i="5"/>
  <c r="E408" i="1"/>
  <c r="G354" i="11"/>
  <c r="I354" i="11"/>
  <c r="I408" i="1"/>
  <c r="I324" i="6"/>
  <c r="M510" i="1"/>
  <c r="G859" i="1"/>
  <c r="E53" i="14"/>
  <c r="I53" i="14"/>
  <c r="E510" i="1"/>
  <c r="G510" i="1"/>
  <c r="I510" i="1"/>
  <c r="E859" i="1"/>
  <c r="L859" i="1"/>
  <c r="C186" i="7"/>
  <c r="N52" i="14"/>
  <c r="D541" i="6"/>
  <c r="F541" i="6"/>
  <c r="F510" i="1"/>
  <c r="H541" i="6"/>
  <c r="H510" i="1"/>
  <c r="J541" i="6"/>
  <c r="J510" i="1"/>
  <c r="F859" i="1"/>
  <c r="M859" i="1"/>
  <c r="D186" i="7"/>
  <c r="E186" i="7"/>
  <c r="F186" i="7"/>
  <c r="H186" i="7"/>
  <c r="C234" i="7"/>
  <c r="D234" i="7"/>
  <c r="E234" i="7"/>
  <c r="F234" i="7"/>
  <c r="G234" i="7"/>
  <c r="H234" i="7"/>
  <c r="I234" i="7"/>
  <c r="C510" i="1"/>
  <c r="I186" i="7"/>
  <c r="D510" i="1"/>
  <c r="J186" i="7"/>
  <c r="K234" i="7"/>
  <c r="K53" i="14"/>
  <c r="F372" i="6"/>
  <c r="H372" i="6"/>
  <c r="J324" i="6"/>
  <c r="N510" i="1"/>
  <c r="H415" i="5"/>
  <c r="J415" i="5"/>
  <c r="F408" i="1"/>
  <c r="M505" i="11"/>
  <c r="H354" i="11"/>
  <c r="J354" i="11"/>
  <c r="J408" i="1"/>
  <c r="H859" i="1"/>
  <c r="F53" i="14"/>
  <c r="J53" i="14"/>
  <c r="L53" i="14"/>
  <c r="M53" i="14"/>
  <c r="C542" i="6"/>
  <c r="E542" i="6"/>
  <c r="G542" i="6"/>
  <c r="I542" i="6"/>
  <c r="E373" i="6"/>
  <c r="G373" i="6"/>
  <c r="L567" i="5"/>
  <c r="G416" i="5"/>
  <c r="I416" i="5"/>
  <c r="E409" i="1"/>
  <c r="L506" i="11"/>
  <c r="G355" i="11"/>
  <c r="I355" i="11"/>
  <c r="I409" i="1"/>
  <c r="I325" i="6"/>
  <c r="M511" i="1"/>
  <c r="G860" i="1"/>
  <c r="E54" i="14"/>
  <c r="I54" i="14"/>
  <c r="E511" i="1"/>
  <c r="G511" i="1"/>
  <c r="I511" i="1"/>
  <c r="E860" i="1"/>
  <c r="L860" i="1"/>
  <c r="C187" i="7"/>
  <c r="N53" i="14"/>
  <c r="D542" i="6"/>
  <c r="F542" i="6"/>
  <c r="F511" i="1"/>
  <c r="H542" i="6"/>
  <c r="H511" i="1"/>
  <c r="J542" i="6"/>
  <c r="J511" i="1"/>
  <c r="F860" i="1"/>
  <c r="M860" i="1"/>
  <c r="D187" i="7"/>
  <c r="E187" i="7"/>
  <c r="F187" i="7"/>
  <c r="H187" i="7"/>
  <c r="C235" i="7"/>
  <c r="D235" i="7"/>
  <c r="E235" i="7"/>
  <c r="F235" i="7"/>
  <c r="G235" i="7"/>
  <c r="H235" i="7"/>
  <c r="I235" i="7"/>
  <c r="C511" i="1"/>
  <c r="I187" i="7"/>
  <c r="D511" i="1"/>
  <c r="J187" i="7"/>
  <c r="K235" i="7"/>
  <c r="K54" i="14"/>
  <c r="F373" i="6"/>
  <c r="H373" i="6"/>
  <c r="J325" i="6"/>
  <c r="N511" i="1"/>
  <c r="H416" i="5"/>
  <c r="J416" i="5"/>
  <c r="F409" i="1"/>
  <c r="M506" i="11"/>
  <c r="H355" i="11"/>
  <c r="J355" i="11"/>
  <c r="J409" i="1"/>
  <c r="H860" i="1"/>
  <c r="F54" i="14"/>
  <c r="J54" i="14"/>
  <c r="L54" i="14"/>
  <c r="M54" i="14"/>
  <c r="C543" i="6"/>
  <c r="E543" i="6"/>
  <c r="G543" i="6"/>
  <c r="I543" i="6"/>
  <c r="E374" i="6"/>
  <c r="G374" i="6"/>
  <c r="L568" i="5"/>
  <c r="G417" i="5"/>
  <c r="I417" i="5"/>
  <c r="E410" i="1"/>
  <c r="L507" i="11"/>
  <c r="G356" i="11"/>
  <c r="I356" i="11"/>
  <c r="I410" i="1"/>
  <c r="I326" i="6"/>
  <c r="M512" i="1"/>
  <c r="G861" i="1"/>
  <c r="E55" i="14"/>
  <c r="I55" i="14"/>
  <c r="E512" i="1"/>
  <c r="G512" i="1"/>
  <c r="I512" i="1"/>
  <c r="E861" i="1"/>
  <c r="L861" i="1"/>
  <c r="C188" i="7"/>
  <c r="N54" i="14"/>
  <c r="D543" i="6"/>
  <c r="F543" i="6"/>
  <c r="F512" i="1"/>
  <c r="H543" i="6"/>
  <c r="H512" i="1"/>
  <c r="J543" i="6"/>
  <c r="J512" i="1"/>
  <c r="F861" i="1"/>
  <c r="M861" i="1"/>
  <c r="D188" i="7"/>
  <c r="E188" i="7"/>
  <c r="F188" i="7"/>
  <c r="H188" i="7"/>
  <c r="C236" i="7"/>
  <c r="D236" i="7"/>
  <c r="E236" i="7"/>
  <c r="F236" i="7"/>
  <c r="G236" i="7"/>
  <c r="H236" i="7"/>
  <c r="I236" i="7"/>
  <c r="C512" i="1"/>
  <c r="I188" i="7"/>
  <c r="D512" i="1"/>
  <c r="J188" i="7"/>
  <c r="K236" i="7"/>
  <c r="K55" i="14"/>
  <c r="F374" i="6"/>
  <c r="H374" i="6"/>
  <c r="J326" i="6"/>
  <c r="N512" i="1"/>
  <c r="H417" i="5"/>
  <c r="J417" i="5"/>
  <c r="F410" i="1"/>
  <c r="H356" i="11"/>
  <c r="J356" i="11"/>
  <c r="J410" i="1"/>
  <c r="H861" i="1"/>
  <c r="F55" i="14"/>
  <c r="J55" i="14"/>
  <c r="L55" i="14"/>
  <c r="M55" i="14"/>
  <c r="C544" i="6"/>
  <c r="E544" i="6"/>
  <c r="G544" i="6"/>
  <c r="I544" i="6"/>
  <c r="E375" i="6"/>
  <c r="G375" i="6"/>
  <c r="L569" i="5"/>
  <c r="G418" i="5"/>
  <c r="I418" i="5"/>
  <c r="E411" i="1"/>
  <c r="L508" i="11"/>
  <c r="G357" i="11"/>
  <c r="I357" i="11"/>
  <c r="I411" i="1"/>
  <c r="I327" i="6"/>
  <c r="M513" i="1"/>
  <c r="G862" i="1"/>
  <c r="E56" i="14"/>
  <c r="I56" i="14"/>
  <c r="E513" i="1"/>
  <c r="G513" i="1"/>
  <c r="I513" i="1"/>
  <c r="E862" i="1"/>
  <c r="L862" i="1"/>
  <c r="C189" i="7"/>
  <c r="N55" i="14"/>
  <c r="D544" i="6"/>
  <c r="F544" i="6"/>
  <c r="F513" i="1"/>
  <c r="H544" i="6"/>
  <c r="H513" i="1"/>
  <c r="J544" i="6"/>
  <c r="J513" i="1"/>
  <c r="F862" i="1"/>
  <c r="M862" i="1"/>
  <c r="D189" i="7"/>
  <c r="E189" i="7"/>
  <c r="F189" i="7"/>
  <c r="H189" i="7"/>
  <c r="C237" i="7"/>
  <c r="D237" i="7"/>
  <c r="E237" i="7"/>
  <c r="F237" i="7"/>
  <c r="G237" i="7"/>
  <c r="H237" i="7"/>
  <c r="I237" i="7"/>
  <c r="C513" i="1"/>
  <c r="I189" i="7"/>
  <c r="D513" i="1"/>
  <c r="J189" i="7"/>
  <c r="K237" i="7"/>
  <c r="K56" i="14"/>
  <c r="F375" i="6"/>
  <c r="H375" i="6"/>
  <c r="J327" i="6"/>
  <c r="N513" i="1"/>
  <c r="H418" i="5"/>
  <c r="J418" i="5"/>
  <c r="F411" i="1"/>
  <c r="H357" i="11"/>
  <c r="J357" i="11"/>
  <c r="J411" i="1"/>
  <c r="H862" i="1"/>
  <c r="F56" i="14"/>
  <c r="J56" i="14"/>
  <c r="L56" i="14"/>
  <c r="M56" i="14"/>
  <c r="C545" i="6"/>
  <c r="E545" i="6"/>
  <c r="G545" i="6"/>
  <c r="I545" i="6"/>
  <c r="E376" i="6"/>
  <c r="G376" i="6"/>
  <c r="L570" i="5"/>
  <c r="G419" i="5"/>
  <c r="I419" i="5"/>
  <c r="E412" i="1"/>
  <c r="L509" i="11"/>
  <c r="G358" i="11"/>
  <c r="I358" i="11"/>
  <c r="I412" i="1"/>
  <c r="I328" i="6"/>
  <c r="M514" i="1"/>
  <c r="G863" i="1"/>
  <c r="E57" i="14"/>
  <c r="I57" i="14"/>
  <c r="E514" i="1"/>
  <c r="G514" i="1"/>
  <c r="I514" i="1"/>
  <c r="E863" i="1"/>
  <c r="L863" i="1"/>
  <c r="C190" i="7"/>
  <c r="N56" i="14"/>
  <c r="D545" i="6"/>
  <c r="F545" i="6"/>
  <c r="F514" i="1"/>
  <c r="H545" i="6"/>
  <c r="H514" i="1"/>
  <c r="J545" i="6"/>
  <c r="J514" i="1"/>
  <c r="F863" i="1"/>
  <c r="M863" i="1"/>
  <c r="D190" i="7"/>
  <c r="E190" i="7"/>
  <c r="F190" i="7"/>
  <c r="H190" i="7"/>
  <c r="C238" i="7"/>
  <c r="D238" i="7"/>
  <c r="E238" i="7"/>
  <c r="F238" i="7"/>
  <c r="G238" i="7"/>
  <c r="H238" i="7"/>
  <c r="I238" i="7"/>
  <c r="C514" i="1"/>
  <c r="I190" i="7"/>
  <c r="D514" i="1"/>
  <c r="J190" i="7"/>
  <c r="K238" i="7"/>
  <c r="K57" i="14"/>
  <c r="F376" i="6"/>
  <c r="H376" i="6"/>
  <c r="J328" i="6"/>
  <c r="N514" i="1"/>
  <c r="H419" i="5"/>
  <c r="J419" i="5"/>
  <c r="F412" i="1"/>
  <c r="H358" i="11"/>
  <c r="J358" i="11"/>
  <c r="J412" i="1"/>
  <c r="H863" i="1"/>
  <c r="F57" i="14"/>
  <c r="J57" i="14"/>
  <c r="L57" i="14"/>
  <c r="M57" i="14"/>
  <c r="C546" i="6"/>
  <c r="E546" i="6"/>
  <c r="G546" i="6"/>
  <c r="I546" i="6"/>
  <c r="E377" i="6"/>
  <c r="G377" i="6"/>
  <c r="L571" i="5"/>
  <c r="G420" i="5"/>
  <c r="I420" i="5"/>
  <c r="E413" i="1"/>
  <c r="L510" i="11"/>
  <c r="G359" i="11"/>
  <c r="I359" i="11"/>
  <c r="I413" i="1"/>
  <c r="I329" i="6"/>
  <c r="M515" i="1"/>
  <c r="G864" i="1"/>
  <c r="E58" i="14"/>
  <c r="I58" i="14"/>
  <c r="E515" i="1"/>
  <c r="G515" i="1"/>
  <c r="I515" i="1"/>
  <c r="E864" i="1"/>
  <c r="L864" i="1"/>
  <c r="C191" i="7"/>
  <c r="N57" i="14"/>
  <c r="D546" i="6"/>
  <c r="F546" i="6"/>
  <c r="F515" i="1"/>
  <c r="H546" i="6"/>
  <c r="H515" i="1"/>
  <c r="J546" i="6"/>
  <c r="J515" i="1"/>
  <c r="F864" i="1"/>
  <c r="M864" i="1"/>
  <c r="D191" i="7"/>
  <c r="E191" i="7"/>
  <c r="F191" i="7"/>
  <c r="H191" i="7"/>
  <c r="C239" i="7"/>
  <c r="D239" i="7"/>
  <c r="E239" i="7"/>
  <c r="F239" i="7"/>
  <c r="G239" i="7"/>
  <c r="H239" i="7"/>
  <c r="I239" i="7"/>
  <c r="C515" i="1"/>
  <c r="I191" i="7"/>
  <c r="D515" i="1"/>
  <c r="J191" i="7"/>
  <c r="K239" i="7"/>
  <c r="K58" i="14"/>
  <c r="F377" i="6"/>
  <c r="H377" i="6"/>
  <c r="J329" i="6"/>
  <c r="N515" i="1"/>
  <c r="H420" i="5"/>
  <c r="J420" i="5"/>
  <c r="F413" i="1"/>
  <c r="H359" i="11"/>
  <c r="J359" i="11"/>
  <c r="J413" i="1"/>
  <c r="H864" i="1"/>
  <c r="F58" i="14"/>
  <c r="J58" i="14"/>
  <c r="L58" i="14"/>
  <c r="M58" i="14"/>
  <c r="C547" i="6"/>
  <c r="E547" i="6"/>
  <c r="G547" i="6"/>
  <c r="I547" i="6"/>
  <c r="E378" i="6"/>
  <c r="G378" i="6"/>
  <c r="L572" i="5"/>
  <c r="G421" i="5"/>
  <c r="I421" i="5"/>
  <c r="E414" i="1"/>
  <c r="L511" i="11"/>
  <c r="G360" i="11"/>
  <c r="I360" i="11"/>
  <c r="I414" i="1"/>
  <c r="I330" i="6"/>
  <c r="M516" i="1"/>
  <c r="G865" i="1"/>
  <c r="E59" i="14"/>
  <c r="I59" i="14"/>
  <c r="E516" i="1"/>
  <c r="G516" i="1"/>
  <c r="I516" i="1"/>
  <c r="E865" i="1"/>
  <c r="L865" i="1"/>
  <c r="C192" i="7"/>
  <c r="N58" i="14"/>
  <c r="D547" i="6"/>
  <c r="F547" i="6"/>
  <c r="F516" i="1"/>
  <c r="H547" i="6"/>
  <c r="H516" i="1"/>
  <c r="J547" i="6"/>
  <c r="J516" i="1"/>
  <c r="F865" i="1"/>
  <c r="M865" i="1"/>
  <c r="D192" i="7"/>
  <c r="E192" i="7"/>
  <c r="F192" i="7"/>
  <c r="H192" i="7"/>
  <c r="C240" i="7"/>
  <c r="D240" i="7"/>
  <c r="E240" i="7"/>
  <c r="F240" i="7"/>
  <c r="G240" i="7"/>
  <c r="H240" i="7"/>
  <c r="I240" i="7"/>
  <c r="C516" i="1"/>
  <c r="I192" i="7"/>
  <c r="D516" i="1"/>
  <c r="J192" i="7"/>
  <c r="K240" i="7"/>
  <c r="K59" i="14"/>
  <c r="F378" i="6"/>
  <c r="H378" i="6"/>
  <c r="J330" i="6"/>
  <c r="N516" i="1"/>
  <c r="H421" i="5"/>
  <c r="J421" i="5"/>
  <c r="F414" i="1"/>
  <c r="H360" i="11"/>
  <c r="J360" i="11"/>
  <c r="J414" i="1"/>
  <c r="H865" i="1"/>
  <c r="F59" i="14"/>
  <c r="J59" i="14"/>
  <c r="L59" i="14"/>
  <c r="M59" i="14"/>
  <c r="C548" i="6"/>
  <c r="E548" i="6"/>
  <c r="G548" i="6"/>
  <c r="I548" i="6"/>
  <c r="E379" i="6"/>
  <c r="G379" i="6"/>
  <c r="G422" i="5"/>
  <c r="I422" i="5"/>
  <c r="E415" i="1"/>
  <c r="G361" i="11"/>
  <c r="I361" i="11"/>
  <c r="I415" i="1"/>
  <c r="I331" i="6"/>
  <c r="M517" i="1"/>
  <c r="G866" i="1"/>
  <c r="E60" i="14"/>
  <c r="I60" i="14"/>
  <c r="E517" i="1"/>
  <c r="G517" i="1"/>
  <c r="I517" i="1"/>
  <c r="E866" i="1"/>
  <c r="L866" i="1"/>
  <c r="C193" i="7"/>
  <c r="N59" i="14"/>
  <c r="D548" i="6"/>
  <c r="F548" i="6"/>
  <c r="F517" i="1"/>
  <c r="H548" i="6"/>
  <c r="H517" i="1"/>
  <c r="J548" i="6"/>
  <c r="J517" i="1"/>
  <c r="F866" i="1"/>
  <c r="M866" i="1"/>
  <c r="D193" i="7"/>
  <c r="E193" i="7"/>
  <c r="F193" i="7"/>
  <c r="H193" i="7"/>
  <c r="C241" i="7"/>
  <c r="D241" i="7"/>
  <c r="E241" i="7"/>
  <c r="F241" i="7"/>
  <c r="G241" i="7"/>
  <c r="H241" i="7"/>
  <c r="I241" i="7"/>
  <c r="C517" i="1"/>
  <c r="I193" i="7"/>
  <c r="D517" i="1"/>
  <c r="J193" i="7"/>
  <c r="K241" i="7"/>
  <c r="K60" i="14"/>
  <c r="F379" i="6"/>
  <c r="H379" i="6"/>
  <c r="J331" i="6"/>
  <c r="N517" i="1"/>
  <c r="H422" i="5"/>
  <c r="J422" i="5"/>
  <c r="F415" i="1"/>
  <c r="H361" i="11"/>
  <c r="J361" i="11"/>
  <c r="J415" i="1"/>
  <c r="H866" i="1"/>
  <c r="F60" i="14"/>
  <c r="J60" i="14"/>
  <c r="L60" i="14"/>
  <c r="M60" i="14"/>
  <c r="C549" i="6"/>
  <c r="E549" i="6"/>
  <c r="G549" i="6"/>
  <c r="I549" i="6"/>
  <c r="E380" i="6"/>
  <c r="G380" i="6"/>
  <c r="G423" i="5"/>
  <c r="I423" i="5"/>
  <c r="E416" i="1"/>
  <c r="G362" i="11"/>
  <c r="I362" i="11"/>
  <c r="I416" i="1"/>
  <c r="I332" i="6"/>
  <c r="M518" i="1"/>
  <c r="G867" i="1"/>
  <c r="E61" i="14"/>
  <c r="I61" i="14"/>
  <c r="E518" i="1"/>
  <c r="G518" i="1"/>
  <c r="I518" i="1"/>
  <c r="E867" i="1"/>
  <c r="L867" i="1"/>
  <c r="C194" i="7"/>
  <c r="N60" i="14"/>
  <c r="D549" i="6"/>
  <c r="F549" i="6"/>
  <c r="F518" i="1"/>
  <c r="H549" i="6"/>
  <c r="H518" i="1"/>
  <c r="J549" i="6"/>
  <c r="J518" i="1"/>
  <c r="F867" i="1"/>
  <c r="M867" i="1"/>
  <c r="D194" i="7"/>
  <c r="E194" i="7"/>
  <c r="F194" i="7"/>
  <c r="H194" i="7"/>
  <c r="C242" i="7"/>
  <c r="D242" i="7"/>
  <c r="E242" i="7"/>
  <c r="F242" i="7"/>
  <c r="G242" i="7"/>
  <c r="H242" i="7"/>
  <c r="I242" i="7"/>
  <c r="C518" i="1"/>
  <c r="I194" i="7"/>
  <c r="D518" i="1"/>
  <c r="J194" i="7"/>
  <c r="K242" i="7"/>
  <c r="K61" i="14"/>
  <c r="F380" i="6"/>
  <c r="H380" i="6"/>
  <c r="J332" i="6"/>
  <c r="N518" i="1"/>
  <c r="H423" i="5"/>
  <c r="J423" i="5"/>
  <c r="F416" i="1"/>
  <c r="H362" i="11"/>
  <c r="J362" i="11"/>
  <c r="J416" i="1"/>
  <c r="H867" i="1"/>
  <c r="F61" i="14"/>
  <c r="J61" i="14"/>
  <c r="L61" i="14"/>
  <c r="M61" i="14"/>
  <c r="C550" i="6"/>
  <c r="E550" i="6"/>
  <c r="G550" i="6"/>
  <c r="I550" i="6"/>
  <c r="E381" i="6"/>
  <c r="G381" i="6"/>
  <c r="G424" i="5"/>
  <c r="I424" i="5"/>
  <c r="E417" i="1"/>
  <c r="G363" i="11"/>
  <c r="I363" i="11"/>
  <c r="I417" i="1"/>
  <c r="I333" i="6"/>
  <c r="M519" i="1"/>
  <c r="G868" i="1"/>
  <c r="E62" i="14"/>
  <c r="I62" i="14"/>
  <c r="E519" i="1"/>
  <c r="G519" i="1"/>
  <c r="I519" i="1"/>
  <c r="E868" i="1"/>
  <c r="L868" i="1"/>
  <c r="C195" i="7"/>
  <c r="N61" i="14"/>
  <c r="D550" i="6"/>
  <c r="F550" i="6"/>
  <c r="F519" i="1"/>
  <c r="H550" i="6"/>
  <c r="H519" i="1"/>
  <c r="J550" i="6"/>
  <c r="J519" i="1"/>
  <c r="F868" i="1"/>
  <c r="M868" i="1"/>
  <c r="D195" i="7"/>
  <c r="E195" i="7"/>
  <c r="F195" i="7"/>
  <c r="H195" i="7"/>
  <c r="C243" i="7"/>
  <c r="D243" i="7"/>
  <c r="E243" i="7"/>
  <c r="F243" i="7"/>
  <c r="G243" i="7"/>
  <c r="H243" i="7"/>
  <c r="I243" i="7"/>
  <c r="C519" i="1"/>
  <c r="I195" i="7"/>
  <c r="D519" i="1"/>
  <c r="J195" i="7"/>
  <c r="K243" i="7"/>
  <c r="K62" i="14"/>
  <c r="F381" i="6"/>
  <c r="H381" i="6"/>
  <c r="J333" i="6"/>
  <c r="N519" i="1"/>
  <c r="H424" i="5"/>
  <c r="J424" i="5"/>
  <c r="F417" i="1"/>
  <c r="H363" i="11"/>
  <c r="J363" i="11"/>
  <c r="J417" i="1"/>
  <c r="H868" i="1"/>
  <c r="F62" i="14"/>
  <c r="J62" i="14"/>
  <c r="L62" i="14"/>
  <c r="M62" i="14"/>
  <c r="C551" i="6"/>
  <c r="E551" i="6"/>
  <c r="G551" i="6"/>
  <c r="I551" i="6"/>
  <c r="E382" i="6"/>
  <c r="G382" i="6"/>
  <c r="G425" i="5"/>
  <c r="I425" i="5"/>
  <c r="E418" i="1"/>
  <c r="G364" i="11"/>
  <c r="I364" i="11"/>
  <c r="I418" i="1"/>
  <c r="I334" i="6"/>
  <c r="M520" i="1"/>
  <c r="G869" i="1"/>
  <c r="E63" i="14"/>
  <c r="I63" i="14"/>
  <c r="E520" i="1"/>
  <c r="G520" i="1"/>
  <c r="I520" i="1"/>
  <c r="E869" i="1"/>
  <c r="L869" i="1"/>
  <c r="C196" i="7"/>
  <c r="N62" i="14"/>
  <c r="D551" i="6"/>
  <c r="F551" i="6"/>
  <c r="F520" i="1"/>
  <c r="H551" i="6"/>
  <c r="H520" i="1"/>
  <c r="J551" i="6"/>
  <c r="J520" i="1"/>
  <c r="F869" i="1"/>
  <c r="M869" i="1"/>
  <c r="D196" i="7"/>
  <c r="E196" i="7"/>
  <c r="F196" i="7"/>
  <c r="H196" i="7"/>
  <c r="C244" i="7"/>
  <c r="D244" i="7"/>
  <c r="E244" i="7"/>
  <c r="F244" i="7"/>
  <c r="G244" i="7"/>
  <c r="H244" i="7"/>
  <c r="I244" i="7"/>
  <c r="C520" i="1"/>
  <c r="I196" i="7"/>
  <c r="D520" i="1"/>
  <c r="J196" i="7"/>
  <c r="K244" i="7"/>
  <c r="K63" i="14"/>
  <c r="F382" i="6"/>
  <c r="H382" i="6"/>
  <c r="J334" i="6"/>
  <c r="N520" i="1"/>
  <c r="H425" i="5"/>
  <c r="J425" i="5"/>
  <c r="F418" i="1"/>
  <c r="H364" i="11"/>
  <c r="J364" i="11"/>
  <c r="J418" i="1"/>
  <c r="H869" i="1"/>
  <c r="F63" i="14"/>
  <c r="J63" i="14"/>
  <c r="L63" i="14"/>
  <c r="M63" i="14"/>
  <c r="C552" i="6"/>
  <c r="E552" i="6"/>
  <c r="G552" i="6"/>
  <c r="I552" i="6"/>
  <c r="E383" i="6"/>
  <c r="G383" i="6"/>
  <c r="G426" i="5"/>
  <c r="I426" i="5"/>
  <c r="E419" i="1"/>
  <c r="G365" i="11"/>
  <c r="I365" i="11"/>
  <c r="I419" i="1"/>
  <c r="I335" i="6"/>
  <c r="M521" i="1"/>
  <c r="G870" i="1"/>
  <c r="E64" i="14"/>
  <c r="I64" i="14"/>
  <c r="E521" i="1"/>
  <c r="G521" i="1"/>
  <c r="I521" i="1"/>
  <c r="E870" i="1"/>
  <c r="L870" i="1"/>
  <c r="C197" i="7"/>
  <c r="N63" i="14"/>
  <c r="D552" i="6"/>
  <c r="F552" i="6"/>
  <c r="F521" i="1"/>
  <c r="H552" i="6"/>
  <c r="H521" i="1"/>
  <c r="J552" i="6"/>
  <c r="J521" i="1"/>
  <c r="F870" i="1"/>
  <c r="M870" i="1"/>
  <c r="D197" i="7"/>
  <c r="E197" i="7"/>
  <c r="F197" i="7"/>
  <c r="H197" i="7"/>
  <c r="C245" i="7"/>
  <c r="D245" i="7"/>
  <c r="E245" i="7"/>
  <c r="F245" i="7"/>
  <c r="G245" i="7"/>
  <c r="H245" i="7"/>
  <c r="I245" i="7"/>
  <c r="C521" i="1"/>
  <c r="I197" i="7"/>
  <c r="D521" i="1"/>
  <c r="J197" i="7"/>
  <c r="K245" i="7"/>
  <c r="K64" i="14"/>
  <c r="F383" i="6"/>
  <c r="H383" i="6"/>
  <c r="J335" i="6"/>
  <c r="N521" i="1"/>
  <c r="H426" i="5"/>
  <c r="J426" i="5"/>
  <c r="F419" i="1"/>
  <c r="H365" i="11"/>
  <c r="J365" i="11"/>
  <c r="J419" i="1"/>
  <c r="H870" i="1"/>
  <c r="F64" i="14"/>
  <c r="J64" i="14"/>
  <c r="L64" i="14"/>
  <c r="M64" i="14"/>
  <c r="C553" i="6"/>
  <c r="E553" i="6"/>
  <c r="G553" i="6"/>
  <c r="I553" i="6"/>
  <c r="E384" i="6"/>
  <c r="G384" i="6"/>
  <c r="G427" i="5"/>
  <c r="I427" i="5"/>
  <c r="E420" i="1"/>
  <c r="G366" i="11"/>
  <c r="I366" i="11"/>
  <c r="I420" i="1"/>
  <c r="I336" i="6"/>
  <c r="M522" i="1"/>
  <c r="G871" i="1"/>
  <c r="E65" i="14"/>
  <c r="I65" i="14"/>
  <c r="E522" i="1"/>
  <c r="G522" i="1"/>
  <c r="I522" i="1"/>
  <c r="E871" i="1"/>
  <c r="L871" i="1"/>
  <c r="C198" i="7"/>
  <c r="N64" i="14"/>
  <c r="D553" i="6"/>
  <c r="F553" i="6"/>
  <c r="F522" i="1"/>
  <c r="H553" i="6"/>
  <c r="H522" i="1"/>
  <c r="J553" i="6"/>
  <c r="J522" i="1"/>
  <c r="F871" i="1"/>
  <c r="M871" i="1"/>
  <c r="D198" i="7"/>
  <c r="E198" i="7"/>
  <c r="F198" i="7"/>
  <c r="H198" i="7"/>
  <c r="C246" i="7"/>
  <c r="D246" i="7"/>
  <c r="E246" i="7"/>
  <c r="F246" i="7"/>
  <c r="G246" i="7"/>
  <c r="H246" i="7"/>
  <c r="I246" i="7"/>
  <c r="C522" i="1"/>
  <c r="I198" i="7"/>
  <c r="D522" i="1"/>
  <c r="J198" i="7"/>
  <c r="K246" i="7"/>
  <c r="K65" i="14"/>
  <c r="F384" i="6"/>
  <c r="H384" i="6"/>
  <c r="J336" i="6"/>
  <c r="N522" i="1"/>
  <c r="H427" i="5"/>
  <c r="J427" i="5"/>
  <c r="F420" i="1"/>
  <c r="H366" i="11"/>
  <c r="J366" i="11"/>
  <c r="J420" i="1"/>
  <c r="H871" i="1"/>
  <c r="F65" i="14"/>
  <c r="J65" i="14"/>
  <c r="L65" i="14"/>
  <c r="M65" i="14"/>
  <c r="C554" i="6"/>
  <c r="E554" i="6"/>
  <c r="G554" i="6"/>
  <c r="I554" i="6"/>
  <c r="E385" i="6"/>
  <c r="G385" i="6"/>
  <c r="G428" i="5"/>
  <c r="I428" i="5"/>
  <c r="E421" i="1"/>
  <c r="G367" i="11"/>
  <c r="I367" i="11"/>
  <c r="I421" i="1"/>
  <c r="I337" i="6"/>
  <c r="M523" i="1"/>
  <c r="G872" i="1"/>
  <c r="E66" i="14"/>
  <c r="I66" i="14"/>
  <c r="E523" i="1"/>
  <c r="G523" i="1"/>
  <c r="I523" i="1"/>
  <c r="E872" i="1"/>
  <c r="L872" i="1"/>
  <c r="C199" i="7"/>
  <c r="N65" i="14"/>
  <c r="D554" i="6"/>
  <c r="F554" i="6"/>
  <c r="F523" i="1"/>
  <c r="H554" i="6"/>
  <c r="H523" i="1"/>
  <c r="J554" i="6"/>
  <c r="J523" i="1"/>
  <c r="F872" i="1"/>
  <c r="M872" i="1"/>
  <c r="D199" i="7"/>
  <c r="E199" i="7"/>
  <c r="F199" i="7"/>
  <c r="H199" i="7"/>
  <c r="C247" i="7"/>
  <c r="D247" i="7"/>
  <c r="E247" i="7"/>
  <c r="F247" i="7"/>
  <c r="G247" i="7"/>
  <c r="H247" i="7"/>
  <c r="I247" i="7"/>
  <c r="C523" i="1"/>
  <c r="I199" i="7"/>
  <c r="D523" i="1"/>
  <c r="J199" i="7"/>
  <c r="K247" i="7"/>
  <c r="K66" i="14"/>
  <c r="F385" i="6"/>
  <c r="H385" i="6"/>
  <c r="J337" i="6"/>
  <c r="N523" i="1"/>
  <c r="H428" i="5"/>
  <c r="J428" i="5"/>
  <c r="F421" i="1"/>
  <c r="H367" i="11"/>
  <c r="J367" i="11"/>
  <c r="J421" i="1"/>
  <c r="H872" i="1"/>
  <c r="F66" i="14"/>
  <c r="J66" i="14"/>
  <c r="L66" i="14"/>
  <c r="M66" i="14"/>
  <c r="C555" i="6"/>
  <c r="E555" i="6"/>
  <c r="G555" i="6"/>
  <c r="I555" i="6"/>
  <c r="E386" i="6"/>
  <c r="G386" i="6"/>
  <c r="G429" i="5"/>
  <c r="I429" i="5"/>
  <c r="E422" i="1"/>
  <c r="G368" i="11"/>
  <c r="I368" i="11"/>
  <c r="I422" i="1"/>
  <c r="I338" i="6"/>
  <c r="M524" i="1"/>
  <c r="G873" i="1"/>
  <c r="E67" i="14"/>
  <c r="I67" i="14"/>
  <c r="E524" i="1"/>
  <c r="G524" i="1"/>
  <c r="I524" i="1"/>
  <c r="E873" i="1"/>
  <c r="L873" i="1"/>
  <c r="C200" i="7"/>
  <c r="N66" i="14"/>
  <c r="D555" i="6"/>
  <c r="F555" i="6"/>
  <c r="F524" i="1"/>
  <c r="H555" i="6"/>
  <c r="H524" i="1"/>
  <c r="J555" i="6"/>
  <c r="J524" i="1"/>
  <c r="F873" i="1"/>
  <c r="M873" i="1"/>
  <c r="D200" i="7"/>
  <c r="E200" i="7"/>
  <c r="F200" i="7"/>
  <c r="H200" i="7"/>
  <c r="C248" i="7"/>
  <c r="D248" i="7"/>
  <c r="E248" i="7"/>
  <c r="F248" i="7"/>
  <c r="G248" i="7"/>
  <c r="H248" i="7"/>
  <c r="I248" i="7"/>
  <c r="C524" i="1"/>
  <c r="I200" i="7"/>
  <c r="D524" i="1"/>
  <c r="J200" i="7"/>
  <c r="K248" i="7"/>
  <c r="K67" i="14"/>
  <c r="F386" i="6"/>
  <c r="H386" i="6"/>
  <c r="J338" i="6"/>
  <c r="N524" i="1"/>
  <c r="H429" i="5"/>
  <c r="J429" i="5"/>
  <c r="F422" i="1"/>
  <c r="H368" i="11"/>
  <c r="J368" i="11"/>
  <c r="J422" i="1"/>
  <c r="H873" i="1"/>
  <c r="F67" i="14"/>
  <c r="J67" i="14"/>
  <c r="L67" i="14"/>
  <c r="M67" i="14"/>
  <c r="C556" i="6"/>
  <c r="E556" i="6"/>
  <c r="G556" i="6"/>
  <c r="I556" i="6"/>
  <c r="E387" i="6"/>
  <c r="G387" i="6"/>
  <c r="G430" i="5"/>
  <c r="I430" i="5"/>
  <c r="E423" i="1"/>
  <c r="G369" i="11"/>
  <c r="I369" i="11"/>
  <c r="I423" i="1"/>
  <c r="I339" i="6"/>
  <c r="M525" i="1"/>
  <c r="G874" i="1"/>
  <c r="E68" i="14"/>
  <c r="I68" i="14"/>
  <c r="E525" i="1"/>
  <c r="G525" i="1"/>
  <c r="I525" i="1"/>
  <c r="E874" i="1"/>
  <c r="L874" i="1"/>
  <c r="C201" i="7"/>
  <c r="N67" i="14"/>
  <c r="D556" i="6"/>
  <c r="F556" i="6"/>
  <c r="F525" i="1"/>
  <c r="H556" i="6"/>
  <c r="H525" i="1"/>
  <c r="J556" i="6"/>
  <c r="J525" i="1"/>
  <c r="F874" i="1"/>
  <c r="M874" i="1"/>
  <c r="D201" i="7"/>
  <c r="E201" i="7"/>
  <c r="F201" i="7"/>
  <c r="H201" i="7"/>
  <c r="C249" i="7"/>
  <c r="D249" i="7"/>
  <c r="E249" i="7"/>
  <c r="F249" i="7"/>
  <c r="G249" i="7"/>
  <c r="H249" i="7"/>
  <c r="I249" i="7"/>
  <c r="C525" i="1"/>
  <c r="I201" i="7"/>
  <c r="D525" i="1"/>
  <c r="J201" i="7"/>
  <c r="K249" i="7"/>
  <c r="K68" i="14"/>
  <c r="F387" i="6"/>
  <c r="H387" i="6"/>
  <c r="J339" i="6"/>
  <c r="N525" i="1"/>
  <c r="H430" i="5"/>
  <c r="J430" i="5"/>
  <c r="F423" i="1"/>
  <c r="H369" i="11"/>
  <c r="J369" i="11"/>
  <c r="J423" i="1"/>
  <c r="H874" i="1"/>
  <c r="F68" i="14"/>
  <c r="J68" i="14"/>
  <c r="L68" i="14"/>
  <c r="M68" i="14"/>
  <c r="C557" i="6"/>
  <c r="E557" i="6"/>
  <c r="G557" i="6"/>
  <c r="I557" i="6"/>
  <c r="E388" i="6"/>
  <c r="G388" i="6"/>
  <c r="G431" i="5"/>
  <c r="I431" i="5"/>
  <c r="E424" i="1"/>
  <c r="G370" i="11"/>
  <c r="I370" i="11"/>
  <c r="I424" i="1"/>
  <c r="I340" i="6"/>
  <c r="M526" i="1"/>
  <c r="G875" i="1"/>
  <c r="E69" i="14"/>
  <c r="I69" i="14"/>
  <c r="E526" i="1"/>
  <c r="G526" i="1"/>
  <c r="I526" i="1"/>
  <c r="E875" i="1"/>
  <c r="L875" i="1"/>
  <c r="C202" i="7"/>
  <c r="N68" i="14"/>
  <c r="D557" i="6"/>
  <c r="F557" i="6"/>
  <c r="F526" i="1"/>
  <c r="H557" i="6"/>
  <c r="H526" i="1"/>
  <c r="J557" i="6"/>
  <c r="J526" i="1"/>
  <c r="F875" i="1"/>
  <c r="M875" i="1"/>
  <c r="D202" i="7"/>
  <c r="E202" i="7"/>
  <c r="F202" i="7"/>
  <c r="H202" i="7"/>
  <c r="C250" i="7"/>
  <c r="D250" i="7"/>
  <c r="E250" i="7"/>
  <c r="F250" i="7"/>
  <c r="G250" i="7"/>
  <c r="H250" i="7"/>
  <c r="I250" i="7"/>
  <c r="C526" i="1"/>
  <c r="I202" i="7"/>
  <c r="D526" i="1"/>
  <c r="J202" i="7"/>
  <c r="K250" i="7"/>
  <c r="K69" i="14"/>
  <c r="F388" i="6"/>
  <c r="H388" i="6"/>
  <c r="J340" i="6"/>
  <c r="N526" i="1"/>
  <c r="H431" i="5"/>
  <c r="J431" i="5"/>
  <c r="F424" i="1"/>
  <c r="H370" i="11"/>
  <c r="J370" i="11"/>
  <c r="J424" i="1"/>
  <c r="H875" i="1"/>
  <c r="F69" i="14"/>
  <c r="J69" i="14"/>
  <c r="L69" i="14"/>
  <c r="M69" i="14"/>
  <c r="C558" i="6"/>
  <c r="E558" i="6"/>
  <c r="G558" i="6"/>
  <c r="I558" i="6"/>
  <c r="E389" i="6"/>
  <c r="G389" i="6"/>
  <c r="G432" i="5"/>
  <c r="I432" i="5"/>
  <c r="E425" i="1"/>
  <c r="G371" i="11"/>
  <c r="I371" i="11"/>
  <c r="I425" i="1"/>
  <c r="I341" i="6"/>
  <c r="M527" i="1"/>
  <c r="G876" i="1"/>
  <c r="E70" i="14"/>
  <c r="I70" i="14"/>
  <c r="E527" i="1"/>
  <c r="G527" i="1"/>
  <c r="I527" i="1"/>
  <c r="E876" i="1"/>
  <c r="L876" i="1"/>
  <c r="C203" i="7"/>
  <c r="N69" i="14"/>
  <c r="D558" i="6"/>
  <c r="F558" i="6"/>
  <c r="F527" i="1"/>
  <c r="H558" i="6"/>
  <c r="H527" i="1"/>
  <c r="J558" i="6"/>
  <c r="J527" i="1"/>
  <c r="F876" i="1"/>
  <c r="M876" i="1"/>
  <c r="D203" i="7"/>
  <c r="E203" i="7"/>
  <c r="F203" i="7"/>
  <c r="H203" i="7"/>
  <c r="C251" i="7"/>
  <c r="D251" i="7"/>
  <c r="E251" i="7"/>
  <c r="F251" i="7"/>
  <c r="G251" i="7"/>
  <c r="H251" i="7"/>
  <c r="I251" i="7"/>
  <c r="C527" i="1"/>
  <c r="I203" i="7"/>
  <c r="D527" i="1"/>
  <c r="J203" i="7"/>
  <c r="K251" i="7"/>
  <c r="K70" i="14"/>
  <c r="F389" i="6"/>
  <c r="H389" i="6"/>
  <c r="J341" i="6"/>
  <c r="N527" i="1"/>
  <c r="H432" i="5"/>
  <c r="J432" i="5"/>
  <c r="F425" i="1"/>
  <c r="H371" i="11"/>
  <c r="J371" i="11"/>
  <c r="J425" i="1"/>
  <c r="H876" i="1"/>
  <c r="F70" i="14"/>
  <c r="J70" i="14"/>
  <c r="L70" i="14"/>
  <c r="M70" i="14"/>
  <c r="C559" i="6"/>
  <c r="E559" i="6"/>
  <c r="G559" i="6"/>
  <c r="I559" i="6"/>
  <c r="E390" i="6"/>
  <c r="G390" i="6"/>
  <c r="G433" i="5"/>
  <c r="I433" i="5"/>
  <c r="E426" i="1"/>
  <c r="G372" i="11"/>
  <c r="I372" i="11"/>
  <c r="I426" i="1"/>
  <c r="I342" i="6"/>
  <c r="M528" i="1"/>
  <c r="G877" i="1"/>
  <c r="E71" i="14"/>
  <c r="I71" i="14"/>
  <c r="E528" i="1"/>
  <c r="G528" i="1"/>
  <c r="I528" i="1"/>
  <c r="E877" i="1"/>
  <c r="L877" i="1"/>
  <c r="C204" i="7"/>
  <c r="N70" i="14"/>
  <c r="D559" i="6"/>
  <c r="F559" i="6"/>
  <c r="F528" i="1"/>
  <c r="H559" i="6"/>
  <c r="H528" i="1"/>
  <c r="J559" i="6"/>
  <c r="J528" i="1"/>
  <c r="F877" i="1"/>
  <c r="M877" i="1"/>
  <c r="D204" i="7"/>
  <c r="E204" i="7"/>
  <c r="F204" i="7"/>
  <c r="H204" i="7"/>
  <c r="C252" i="7"/>
  <c r="D252" i="7"/>
  <c r="E252" i="7"/>
  <c r="F252" i="7"/>
  <c r="G252" i="7"/>
  <c r="H252" i="7"/>
  <c r="I252" i="7"/>
  <c r="C528" i="1"/>
  <c r="I204" i="7"/>
  <c r="D528" i="1"/>
  <c r="J204" i="7"/>
  <c r="K252" i="7"/>
  <c r="K71" i="14"/>
  <c r="F390" i="6"/>
  <c r="H390" i="6"/>
  <c r="J342" i="6"/>
  <c r="N528" i="1"/>
  <c r="H433" i="5"/>
  <c r="J433" i="5"/>
  <c r="F426" i="1"/>
  <c r="H372" i="11"/>
  <c r="J372" i="11"/>
  <c r="J426" i="1"/>
  <c r="H877" i="1"/>
  <c r="F71" i="14"/>
  <c r="J71" i="14"/>
  <c r="L71" i="14"/>
  <c r="M71" i="14"/>
  <c r="C560" i="6"/>
  <c r="E560" i="6"/>
  <c r="G560" i="6"/>
  <c r="I560" i="6"/>
  <c r="E391" i="6"/>
  <c r="G391" i="6"/>
  <c r="G434" i="5"/>
  <c r="I434" i="5"/>
  <c r="E427" i="1"/>
  <c r="G373" i="11"/>
  <c r="I373" i="11"/>
  <c r="I427" i="1"/>
  <c r="I343" i="6"/>
  <c r="M529" i="1"/>
  <c r="G878" i="1"/>
  <c r="E72" i="14"/>
  <c r="I72" i="14"/>
  <c r="E529" i="1"/>
  <c r="G529" i="1"/>
  <c r="I529" i="1"/>
  <c r="E878" i="1"/>
  <c r="L878" i="1"/>
  <c r="C205" i="7"/>
  <c r="N71" i="14"/>
  <c r="D560" i="6"/>
  <c r="F560" i="6"/>
  <c r="F529" i="1"/>
  <c r="H560" i="6"/>
  <c r="H529" i="1"/>
  <c r="J560" i="6"/>
  <c r="J529" i="1"/>
  <c r="F878" i="1"/>
  <c r="M878" i="1"/>
  <c r="D205" i="7"/>
  <c r="E205" i="7"/>
  <c r="F205" i="7"/>
  <c r="H205" i="7"/>
  <c r="C253" i="7"/>
  <c r="D253" i="7"/>
  <c r="E253" i="7"/>
  <c r="F253" i="7"/>
  <c r="G253" i="7"/>
  <c r="H253" i="7"/>
  <c r="I253" i="7"/>
  <c r="C529" i="1"/>
  <c r="I205" i="7"/>
  <c r="D529" i="1"/>
  <c r="J205" i="7"/>
  <c r="K253" i="7"/>
  <c r="K72" i="14"/>
  <c r="F391" i="6"/>
  <c r="H391" i="6"/>
  <c r="J343" i="6"/>
  <c r="N529" i="1"/>
  <c r="H434" i="5"/>
  <c r="J434" i="5"/>
  <c r="F427" i="1"/>
  <c r="H373" i="11"/>
  <c r="J373" i="11"/>
  <c r="J427" i="1"/>
  <c r="H878" i="1"/>
  <c r="F72" i="14"/>
  <c r="J72" i="14"/>
  <c r="L72" i="14"/>
  <c r="M72" i="14"/>
  <c r="C561" i="6"/>
  <c r="E561" i="6"/>
  <c r="G561" i="6"/>
  <c r="I561" i="6"/>
  <c r="E392" i="6"/>
  <c r="G392" i="6"/>
  <c r="G435" i="5"/>
  <c r="I435" i="5"/>
  <c r="E428" i="1"/>
  <c r="G374" i="11"/>
  <c r="I374" i="11"/>
  <c r="I428" i="1"/>
  <c r="I344" i="6"/>
  <c r="M530" i="1"/>
  <c r="G879" i="1"/>
  <c r="E73" i="14"/>
  <c r="I73" i="14"/>
  <c r="E530" i="1"/>
  <c r="G530" i="1"/>
  <c r="I530" i="1"/>
  <c r="E879" i="1"/>
  <c r="L879" i="1"/>
  <c r="C206" i="7"/>
  <c r="N72" i="14"/>
  <c r="D561" i="6"/>
  <c r="F561" i="6"/>
  <c r="F530" i="1"/>
  <c r="H561" i="6"/>
  <c r="H530" i="1"/>
  <c r="J561" i="6"/>
  <c r="J530" i="1"/>
  <c r="F879" i="1"/>
  <c r="M879" i="1"/>
  <c r="D206" i="7"/>
  <c r="E206" i="7"/>
  <c r="F206" i="7"/>
  <c r="H206" i="7"/>
  <c r="C254" i="7"/>
  <c r="D254" i="7"/>
  <c r="E254" i="7"/>
  <c r="F254" i="7"/>
  <c r="G254" i="7"/>
  <c r="H254" i="7"/>
  <c r="I254" i="7"/>
  <c r="C530" i="1"/>
  <c r="I206" i="7"/>
  <c r="D530" i="1"/>
  <c r="J206" i="7"/>
  <c r="K254" i="7"/>
  <c r="K73" i="14"/>
  <c r="F392" i="6"/>
  <c r="H392" i="6"/>
  <c r="J344" i="6"/>
  <c r="N530" i="1"/>
  <c r="H435" i="5"/>
  <c r="J435" i="5"/>
  <c r="F428" i="1"/>
  <c r="H374" i="11"/>
  <c r="J374" i="11"/>
  <c r="J428" i="1"/>
  <c r="H879" i="1"/>
  <c r="F73" i="14"/>
  <c r="J73" i="14"/>
  <c r="L73" i="14"/>
  <c r="M73" i="14"/>
  <c r="C562" i="6"/>
  <c r="E562" i="6"/>
  <c r="G562" i="6"/>
  <c r="I562" i="6"/>
  <c r="E393" i="6"/>
  <c r="G393" i="6"/>
  <c r="G436" i="5"/>
  <c r="I436" i="5"/>
  <c r="E429" i="1"/>
  <c r="G375" i="11"/>
  <c r="I375" i="11"/>
  <c r="I429" i="1"/>
  <c r="I345" i="6"/>
  <c r="M531" i="1"/>
  <c r="G880" i="1"/>
  <c r="E74" i="14"/>
  <c r="I74" i="14"/>
  <c r="E531" i="1"/>
  <c r="G531" i="1"/>
  <c r="I531" i="1"/>
  <c r="E880" i="1"/>
  <c r="L880" i="1"/>
  <c r="C207" i="7"/>
  <c r="N73" i="14"/>
  <c r="D562" i="6"/>
  <c r="F562" i="6"/>
  <c r="F531" i="1"/>
  <c r="H562" i="6"/>
  <c r="H531" i="1"/>
  <c r="J562" i="6"/>
  <c r="J531" i="1"/>
  <c r="F880" i="1"/>
  <c r="M880" i="1"/>
  <c r="D207" i="7"/>
  <c r="E207" i="7"/>
  <c r="F207" i="7"/>
  <c r="H207" i="7"/>
  <c r="C255" i="7"/>
  <c r="D255" i="7"/>
  <c r="E255" i="7"/>
  <c r="F255" i="7"/>
  <c r="G255" i="7"/>
  <c r="H255" i="7"/>
  <c r="I255" i="7"/>
  <c r="C531" i="1"/>
  <c r="I207" i="7"/>
  <c r="D531" i="1"/>
  <c r="J207" i="7"/>
  <c r="K255" i="7"/>
  <c r="K74" i="14"/>
  <c r="F393" i="6"/>
  <c r="H393" i="6"/>
  <c r="J345" i="6"/>
  <c r="N531" i="1"/>
  <c r="H436" i="5"/>
  <c r="J436" i="5"/>
  <c r="F429" i="1"/>
  <c r="H375" i="11"/>
  <c r="J375" i="11"/>
  <c r="J429" i="1"/>
  <c r="H880" i="1"/>
  <c r="F74" i="14"/>
  <c r="J74" i="14"/>
  <c r="L74" i="14"/>
  <c r="M74" i="14"/>
  <c r="C563" i="6"/>
  <c r="E563" i="6"/>
  <c r="G563" i="6"/>
  <c r="I563" i="6"/>
  <c r="E394" i="6"/>
  <c r="G394" i="6"/>
  <c r="G437" i="5"/>
  <c r="I437" i="5"/>
  <c r="E430" i="1"/>
  <c r="G376" i="11"/>
  <c r="I376" i="11"/>
  <c r="I430" i="1"/>
  <c r="I346" i="6"/>
  <c r="M532" i="1"/>
  <c r="G881" i="1"/>
  <c r="E75" i="14"/>
  <c r="I75" i="14"/>
  <c r="E532" i="1"/>
  <c r="G532" i="1"/>
  <c r="I532" i="1"/>
  <c r="E881" i="1"/>
  <c r="L881" i="1"/>
  <c r="C208" i="7"/>
  <c r="N74" i="14"/>
  <c r="D563" i="6"/>
  <c r="F563" i="6"/>
  <c r="F532" i="1"/>
  <c r="H563" i="6"/>
  <c r="H532" i="1"/>
  <c r="J563" i="6"/>
  <c r="J532" i="1"/>
  <c r="F881" i="1"/>
  <c r="M881" i="1"/>
  <c r="D208" i="7"/>
  <c r="E208" i="7"/>
  <c r="F208" i="7"/>
  <c r="H208" i="7"/>
  <c r="C256" i="7"/>
  <c r="D256" i="7"/>
  <c r="E256" i="7"/>
  <c r="F256" i="7"/>
  <c r="G256" i="7"/>
  <c r="H256" i="7"/>
  <c r="I256" i="7"/>
  <c r="C532" i="1"/>
  <c r="I208" i="7"/>
  <c r="D532" i="1"/>
  <c r="J208" i="7"/>
  <c r="K256" i="7"/>
  <c r="K75" i="14"/>
  <c r="F394" i="6"/>
  <c r="H394" i="6"/>
  <c r="J346" i="6"/>
  <c r="N532" i="1"/>
  <c r="H437" i="5"/>
  <c r="J437" i="5"/>
  <c r="F430" i="1"/>
  <c r="H376" i="11"/>
  <c r="J376" i="11"/>
  <c r="J430" i="1"/>
  <c r="H881" i="1"/>
  <c r="F75" i="14"/>
  <c r="J75" i="14"/>
  <c r="L75" i="14"/>
  <c r="M75" i="14"/>
  <c r="C564" i="6"/>
  <c r="E564" i="6"/>
  <c r="G564" i="6"/>
  <c r="I564" i="6"/>
  <c r="E395" i="6"/>
  <c r="G395" i="6"/>
  <c r="G438" i="5"/>
  <c r="I438" i="5"/>
  <c r="E431" i="1"/>
  <c r="G377" i="11"/>
  <c r="I377" i="11"/>
  <c r="I431" i="1"/>
  <c r="I347" i="6"/>
  <c r="M533" i="1"/>
  <c r="G882" i="1"/>
  <c r="E76" i="14"/>
  <c r="I76" i="14"/>
  <c r="E533" i="1"/>
  <c r="G533" i="1"/>
  <c r="I533" i="1"/>
  <c r="E882" i="1"/>
  <c r="L882" i="1"/>
  <c r="C209" i="7"/>
  <c r="N75" i="14"/>
  <c r="D564" i="6"/>
  <c r="F564" i="6"/>
  <c r="F533" i="1"/>
  <c r="H564" i="6"/>
  <c r="H533" i="1"/>
  <c r="J564" i="6"/>
  <c r="J533" i="1"/>
  <c r="F882" i="1"/>
  <c r="M882" i="1"/>
  <c r="D209" i="7"/>
  <c r="E209" i="7"/>
  <c r="F209" i="7"/>
  <c r="H209" i="7"/>
  <c r="C257" i="7"/>
  <c r="D257" i="7"/>
  <c r="E257" i="7"/>
  <c r="F257" i="7"/>
  <c r="G257" i="7"/>
  <c r="H257" i="7"/>
  <c r="I257" i="7"/>
  <c r="C533" i="1"/>
  <c r="I209" i="7"/>
  <c r="D533" i="1"/>
  <c r="J209" i="7"/>
  <c r="K257" i="7"/>
  <c r="K76" i="14"/>
  <c r="F395" i="6"/>
  <c r="H395" i="6"/>
  <c r="J347" i="6"/>
  <c r="N533" i="1"/>
  <c r="H438" i="5"/>
  <c r="J438" i="5"/>
  <c r="F431" i="1"/>
  <c r="H377" i="11"/>
  <c r="J377" i="11"/>
  <c r="J431" i="1"/>
  <c r="H882" i="1"/>
  <c r="F76" i="14"/>
  <c r="J76" i="14"/>
  <c r="L76" i="14"/>
  <c r="M76" i="14"/>
  <c r="C565" i="6"/>
  <c r="E565" i="6"/>
  <c r="G565" i="6"/>
  <c r="I565" i="6"/>
  <c r="E396" i="6"/>
  <c r="G396" i="6"/>
  <c r="G439" i="5"/>
  <c r="I439" i="5"/>
  <c r="E432" i="1"/>
  <c r="G378" i="11"/>
  <c r="I378" i="11"/>
  <c r="I432" i="1"/>
  <c r="I348" i="6"/>
  <c r="M534" i="1"/>
  <c r="G883" i="1"/>
  <c r="E77" i="14"/>
  <c r="I77" i="14"/>
  <c r="E534" i="1"/>
  <c r="G534" i="1"/>
  <c r="I534" i="1"/>
  <c r="E883" i="1"/>
  <c r="L883" i="1"/>
  <c r="C210" i="7"/>
  <c r="N76" i="14"/>
  <c r="D565" i="6"/>
  <c r="F565" i="6"/>
  <c r="F534" i="1"/>
  <c r="H565" i="6"/>
  <c r="H534" i="1"/>
  <c r="J565" i="6"/>
  <c r="J534" i="1"/>
  <c r="F883" i="1"/>
  <c r="M883" i="1"/>
  <c r="D210" i="7"/>
  <c r="E210" i="7"/>
  <c r="F210" i="7"/>
  <c r="H210" i="7"/>
  <c r="C258" i="7"/>
  <c r="D258" i="7"/>
  <c r="E258" i="7"/>
  <c r="F258" i="7"/>
  <c r="G258" i="7"/>
  <c r="H258" i="7"/>
  <c r="I258" i="7"/>
  <c r="C534" i="1"/>
  <c r="I210" i="7"/>
  <c r="D534" i="1"/>
  <c r="J210" i="7"/>
  <c r="K258" i="7"/>
  <c r="K77" i="14"/>
  <c r="F396" i="6"/>
  <c r="H396" i="6"/>
  <c r="J348" i="6"/>
  <c r="N534" i="1"/>
  <c r="H439" i="5"/>
  <c r="J439" i="5"/>
  <c r="F432" i="1"/>
  <c r="H378" i="11"/>
  <c r="J378" i="11"/>
  <c r="J432" i="1"/>
  <c r="H883" i="1"/>
  <c r="F77" i="14"/>
  <c r="J77" i="14"/>
  <c r="L77" i="14"/>
  <c r="M77" i="14"/>
  <c r="C566" i="6"/>
  <c r="C535" i="1"/>
  <c r="I349" i="6"/>
  <c r="G760" i="1"/>
  <c r="I566" i="6"/>
  <c r="I535" i="1"/>
  <c r="E566" i="6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66" i="6"/>
  <c r="G535" i="1"/>
  <c r="E884" i="1"/>
  <c r="L884" i="1"/>
  <c r="C211" i="7"/>
  <c r="L360" i="5"/>
  <c r="C404" i="5"/>
  <c r="C397" i="1"/>
  <c r="J136" i="1"/>
  <c r="L361" i="5"/>
  <c r="C405" i="5"/>
  <c r="C398" i="1"/>
  <c r="J137" i="1"/>
  <c r="E689" i="5"/>
  <c r="E396" i="5"/>
  <c r="D728" i="1"/>
  <c r="M364" i="5"/>
  <c r="D408" i="5"/>
  <c r="M408" i="5"/>
  <c r="D401" i="1"/>
  <c r="D729" i="1"/>
  <c r="M365" i="5"/>
  <c r="D730" i="1"/>
  <c r="D409" i="5"/>
  <c r="M409" i="5"/>
  <c r="D402" i="1"/>
  <c r="M366" i="5"/>
  <c r="M367" i="5"/>
  <c r="D403" i="1"/>
  <c r="D410" i="5"/>
  <c r="M410" i="5"/>
  <c r="D731" i="1"/>
  <c r="D732" i="1"/>
  <c r="D411" i="5"/>
  <c r="M411" i="5"/>
  <c r="D404" i="1"/>
  <c r="M368" i="5"/>
  <c r="D412" i="5"/>
  <c r="M412" i="5"/>
  <c r="D405" i="1"/>
  <c r="D733" i="1"/>
  <c r="M369" i="5"/>
  <c r="D406" i="1"/>
  <c r="D413" i="5"/>
  <c r="M413" i="5"/>
  <c r="D734" i="1"/>
  <c r="M370" i="5"/>
  <c r="D414" i="5"/>
  <c r="M414" i="5"/>
  <c r="D407" i="1"/>
  <c r="D735" i="1"/>
  <c r="M371" i="5"/>
  <c r="D408" i="1"/>
  <c r="D415" i="5"/>
  <c r="M415" i="5"/>
  <c r="D736" i="1"/>
  <c r="M372" i="5"/>
  <c r="D409" i="1"/>
  <c r="D416" i="5"/>
  <c r="M416" i="5"/>
  <c r="D737" i="1"/>
  <c r="M373" i="5"/>
  <c r="D417" i="5"/>
  <c r="M417" i="5"/>
  <c r="D410" i="1"/>
  <c r="D738" i="1"/>
  <c r="M374" i="5"/>
  <c r="D411" i="1"/>
  <c r="D418" i="5"/>
  <c r="M418" i="5"/>
  <c r="M375" i="5"/>
  <c r="D739" i="1"/>
  <c r="D419" i="5"/>
  <c r="M419" i="5"/>
  <c r="D412" i="1"/>
  <c r="D740" i="1"/>
  <c r="M376" i="5"/>
  <c r="D420" i="5"/>
  <c r="M420" i="5"/>
  <c r="D413" i="1"/>
  <c r="D741" i="1"/>
  <c r="M377" i="5"/>
  <c r="D414" i="1"/>
  <c r="D421" i="5"/>
  <c r="M421" i="5"/>
  <c r="D742" i="1"/>
  <c r="M378" i="5"/>
  <c r="D415" i="1"/>
  <c r="D422" i="5"/>
  <c r="M422" i="5"/>
  <c r="D743" i="1"/>
  <c r="M379" i="5"/>
  <c r="D416" i="1"/>
  <c r="D423" i="5"/>
  <c r="M423" i="5"/>
  <c r="D744" i="1"/>
  <c r="M380" i="5"/>
  <c r="D417" i="1"/>
  <c r="D424" i="5"/>
  <c r="M424" i="5"/>
  <c r="D745" i="1"/>
  <c r="M381" i="5"/>
  <c r="D425" i="5"/>
  <c r="M425" i="5"/>
  <c r="D418" i="1"/>
  <c r="D746" i="1"/>
  <c r="M382" i="5"/>
  <c r="D426" i="5"/>
  <c r="M426" i="5"/>
  <c r="D419" i="1"/>
  <c r="D747" i="1"/>
  <c r="M383" i="5"/>
  <c r="D420" i="1"/>
  <c r="D427" i="5"/>
  <c r="M427" i="5"/>
  <c r="M384" i="5"/>
  <c r="D748" i="1"/>
  <c r="D428" i="5"/>
  <c r="M428" i="5"/>
  <c r="D421" i="1"/>
  <c r="M385" i="5"/>
  <c r="D749" i="1"/>
  <c r="D422" i="1"/>
  <c r="D429" i="5"/>
  <c r="M429" i="5"/>
  <c r="D750" i="1"/>
  <c r="M386" i="5"/>
  <c r="D430" i="5"/>
  <c r="M430" i="5"/>
  <c r="D423" i="1"/>
  <c r="D751" i="1"/>
  <c r="M387" i="5"/>
  <c r="D431" i="5"/>
  <c r="M431" i="5"/>
  <c r="D424" i="1"/>
  <c r="D752" i="1"/>
  <c r="M388" i="5"/>
  <c r="D432" i="5"/>
  <c r="M432" i="5"/>
  <c r="D425" i="1"/>
  <c r="D753" i="1"/>
  <c r="M389" i="5"/>
  <c r="D433" i="5"/>
  <c r="M433" i="5"/>
  <c r="D426" i="1"/>
  <c r="D754" i="1"/>
  <c r="M390" i="5"/>
  <c r="D434" i="5"/>
  <c r="M434" i="5"/>
  <c r="D427" i="1"/>
  <c r="D755" i="1"/>
  <c r="M391" i="5"/>
  <c r="D435" i="5"/>
  <c r="M435" i="5"/>
  <c r="D428" i="1"/>
  <c r="M392" i="5"/>
  <c r="D756" i="1"/>
  <c r="D436" i="5"/>
  <c r="M436" i="5"/>
  <c r="D429" i="1"/>
  <c r="D757" i="1"/>
  <c r="M393" i="5"/>
  <c r="D430" i="1"/>
  <c r="D437" i="5"/>
  <c r="M437" i="5"/>
  <c r="D758" i="1"/>
  <c r="F689" i="5"/>
  <c r="M394" i="5"/>
  <c r="D431" i="1"/>
  <c r="D438" i="5"/>
  <c r="M438" i="5"/>
  <c r="D759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L404" i="5"/>
  <c r="K397" i="1"/>
  <c r="K176" i="7"/>
  <c r="C726" i="1"/>
  <c r="C725" i="1"/>
  <c r="L405" i="5"/>
  <c r="L362" i="5"/>
  <c r="K398" i="1"/>
  <c r="C727" i="1"/>
  <c r="K399" i="1"/>
  <c r="C399" i="1"/>
  <c r="C406" i="5"/>
  <c r="L406" i="5"/>
  <c r="J138" i="1"/>
  <c r="L363" i="5"/>
  <c r="K400" i="1"/>
  <c r="C407" i="5"/>
  <c r="L407" i="5"/>
  <c r="C400" i="1"/>
  <c r="L364" i="5"/>
  <c r="C728" i="1"/>
  <c r="C408" i="5"/>
  <c r="C401" i="1"/>
  <c r="J139" i="1"/>
  <c r="K402" i="1"/>
  <c r="C729" i="1"/>
  <c r="K401" i="1"/>
  <c r="L365" i="5"/>
  <c r="J140" i="1"/>
  <c r="L408" i="5"/>
  <c r="C730" i="1"/>
  <c r="C409" i="5"/>
  <c r="L409" i="5"/>
  <c r="C402" i="1"/>
  <c r="L366" i="5"/>
  <c r="J141" i="1"/>
  <c r="K403" i="1"/>
  <c r="C731" i="1"/>
  <c r="C410" i="5"/>
  <c r="L410" i="5"/>
  <c r="C403" i="1"/>
  <c r="L367" i="5"/>
  <c r="C411" i="5"/>
  <c r="L411" i="5"/>
  <c r="J142" i="1"/>
  <c r="K404" i="1"/>
  <c r="C732" i="1"/>
  <c r="C404" i="1"/>
  <c r="L368" i="5"/>
  <c r="C412" i="5"/>
  <c r="L412" i="5"/>
  <c r="K405" i="1"/>
  <c r="L369" i="5"/>
  <c r="J143" i="1"/>
  <c r="C733" i="1"/>
  <c r="C405" i="1"/>
  <c r="K406" i="1"/>
  <c r="J144" i="1"/>
  <c r="C413" i="5"/>
  <c r="L413" i="5"/>
  <c r="C406" i="1"/>
  <c r="C734" i="1"/>
  <c r="L370" i="5"/>
  <c r="K407" i="1"/>
  <c r="J145" i="1"/>
  <c r="C414" i="5"/>
  <c r="L414" i="5"/>
  <c r="C407" i="1"/>
  <c r="C735" i="1"/>
  <c r="L372" i="5"/>
  <c r="L371" i="5"/>
  <c r="C408" i="1"/>
  <c r="K408" i="1"/>
  <c r="C736" i="1"/>
  <c r="C415" i="5"/>
  <c r="L415" i="5"/>
  <c r="J146" i="1"/>
  <c r="C416" i="5"/>
  <c r="L416" i="5"/>
  <c r="C409" i="1"/>
  <c r="J147" i="1"/>
  <c r="K409" i="1"/>
  <c r="J148" i="1"/>
  <c r="K410" i="1"/>
  <c r="C737" i="1"/>
  <c r="L373" i="5"/>
  <c r="C738" i="1"/>
  <c r="C417" i="5"/>
  <c r="L417" i="5"/>
  <c r="C410" i="1"/>
  <c r="J149" i="1"/>
  <c r="K411" i="1"/>
  <c r="L374" i="5"/>
  <c r="K412" i="1"/>
  <c r="L375" i="5"/>
  <c r="C418" i="5"/>
  <c r="L418" i="5"/>
  <c r="C411" i="1"/>
  <c r="J150" i="1"/>
  <c r="C739" i="1"/>
  <c r="C419" i="5"/>
  <c r="L419" i="5"/>
  <c r="C412" i="1"/>
  <c r="J151" i="1"/>
  <c r="K413" i="1"/>
  <c r="C740" i="1"/>
  <c r="L376" i="5"/>
  <c r="C420" i="5"/>
  <c r="L420" i="5"/>
  <c r="K414" i="1"/>
  <c r="C741" i="1"/>
  <c r="C413" i="1"/>
  <c r="J152" i="1"/>
  <c r="K415" i="1"/>
  <c r="L377" i="5"/>
  <c r="C421" i="5"/>
  <c r="L421" i="5"/>
  <c r="C742" i="1"/>
  <c r="L378" i="5"/>
  <c r="C415" i="1"/>
  <c r="J154" i="1"/>
  <c r="C414" i="1"/>
  <c r="J153" i="1"/>
  <c r="K416" i="1"/>
  <c r="C743" i="1"/>
  <c r="C422" i="5"/>
  <c r="L422" i="5"/>
  <c r="L379" i="5"/>
  <c r="C416" i="1"/>
  <c r="J155" i="1"/>
  <c r="C423" i="5"/>
  <c r="L423" i="5"/>
  <c r="K417" i="1"/>
  <c r="C744" i="1"/>
  <c r="C745" i="1"/>
  <c r="L380" i="5"/>
  <c r="C424" i="5"/>
  <c r="L424" i="5"/>
  <c r="K418" i="1"/>
  <c r="C417" i="1"/>
  <c r="J156" i="1"/>
  <c r="L382" i="5"/>
  <c r="L381" i="5"/>
  <c r="C425" i="5"/>
  <c r="C746" i="1"/>
  <c r="K419" i="1"/>
  <c r="C418" i="1"/>
  <c r="J157" i="1"/>
  <c r="K420" i="1"/>
  <c r="L425" i="5"/>
  <c r="C426" i="5"/>
  <c r="L426" i="5"/>
  <c r="C419" i="1"/>
  <c r="J158" i="1"/>
  <c r="C747" i="1"/>
  <c r="L383" i="5"/>
  <c r="C427" i="5"/>
  <c r="L427" i="5"/>
  <c r="C748" i="1"/>
  <c r="K421" i="1"/>
  <c r="C420" i="1"/>
  <c r="J159" i="1"/>
  <c r="K422" i="1"/>
  <c r="L384" i="5"/>
  <c r="C428" i="5"/>
  <c r="L428" i="5"/>
  <c r="C421" i="1"/>
  <c r="J160" i="1"/>
  <c r="C749" i="1"/>
  <c r="L386" i="5"/>
  <c r="L385" i="5"/>
  <c r="C750" i="1"/>
  <c r="K423" i="1"/>
  <c r="C422" i="1"/>
  <c r="J161" i="1"/>
  <c r="C429" i="5"/>
  <c r="L429" i="5"/>
  <c r="K424" i="1"/>
  <c r="C430" i="5"/>
  <c r="L430" i="5"/>
  <c r="C423" i="1"/>
  <c r="J162" i="1"/>
  <c r="C751" i="1"/>
  <c r="K425" i="1"/>
  <c r="L388" i="5"/>
  <c r="C425" i="1"/>
  <c r="J164" i="1"/>
  <c r="C752" i="1"/>
  <c r="L387" i="5"/>
  <c r="C432" i="5"/>
  <c r="L432" i="5"/>
  <c r="C424" i="1"/>
  <c r="J163" i="1"/>
  <c r="C431" i="5"/>
  <c r="L431" i="5"/>
  <c r="C754" i="1"/>
  <c r="C753" i="1"/>
  <c r="K426" i="1"/>
  <c r="K427" i="1"/>
  <c r="L389" i="5"/>
  <c r="C426" i="1"/>
  <c r="J165" i="1"/>
  <c r="C433" i="5"/>
  <c r="L433" i="5"/>
  <c r="L390" i="5"/>
  <c r="C427" i="1"/>
  <c r="J166" i="1"/>
  <c r="C434" i="5"/>
  <c r="L434" i="5"/>
  <c r="K428" i="1"/>
  <c r="C755" i="1"/>
  <c r="L391" i="5"/>
  <c r="K429" i="1"/>
  <c r="C756" i="1"/>
  <c r="C428" i="1"/>
  <c r="J167" i="1"/>
  <c r="C435" i="5"/>
  <c r="L435" i="5"/>
  <c r="L392" i="5"/>
  <c r="C436" i="5"/>
  <c r="L436" i="5"/>
  <c r="L393" i="5"/>
  <c r="K430" i="1"/>
  <c r="C757" i="1"/>
  <c r="C429" i="1"/>
  <c r="J168" i="1"/>
  <c r="K431" i="1"/>
  <c r="C430" i="1"/>
  <c r="J169" i="1"/>
  <c r="C437" i="5"/>
  <c r="L437" i="5"/>
  <c r="M299" i="11"/>
  <c r="H397" i="1"/>
  <c r="F724" i="1"/>
  <c r="J724" i="1"/>
  <c r="K724" i="1"/>
  <c r="C758" i="1"/>
  <c r="D343" i="11"/>
  <c r="M343" i="11"/>
  <c r="D91" i="1"/>
  <c r="L397" i="1"/>
  <c r="L394" i="5"/>
  <c r="L176" i="7"/>
  <c r="E87" i="14"/>
  <c r="G87" i="14"/>
  <c r="M724" i="1"/>
  <c r="C431" i="1"/>
  <c r="J170" i="1"/>
  <c r="C438" i="5"/>
  <c r="L438" i="5"/>
  <c r="C759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L440" i="5"/>
  <c r="C92" i="1"/>
  <c r="L137" i="1"/>
  <c r="M176" i="7"/>
  <c r="N176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7" i="7"/>
  <c r="J224" i="7"/>
  <c r="M224" i="7"/>
  <c r="H137" i="1"/>
  <c r="L224" i="7"/>
  <c r="G137" i="1"/>
  <c r="F137" i="1"/>
  <c r="N224" i="7"/>
  <c r="F88" i="14"/>
  <c r="F725" i="1"/>
  <c r="J725" i="1"/>
  <c r="K725" i="1"/>
  <c r="L398" i="1"/>
  <c r="E726" i="1"/>
  <c r="M300" i="11"/>
  <c r="L301" i="11"/>
  <c r="C345" i="11"/>
  <c r="L345" i="11"/>
  <c r="G399" i="1"/>
  <c r="D344" i="11"/>
  <c r="M344" i="11"/>
  <c r="H398" i="1"/>
  <c r="E88" i="14"/>
  <c r="G88" i="14"/>
  <c r="L177" i="7"/>
  <c r="E727" i="1"/>
  <c r="F726" i="1"/>
  <c r="L302" i="11"/>
  <c r="M301" i="11"/>
  <c r="D92" i="1"/>
  <c r="K137" i="1"/>
  <c r="M137" i="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L303" i="11"/>
  <c r="G401" i="1"/>
  <c r="E729" i="1"/>
  <c r="K138" i="1"/>
  <c r="N628" i="1"/>
  <c r="E728" i="1"/>
  <c r="M302" i="11"/>
  <c r="C347" i="11"/>
  <c r="M303" i="11"/>
  <c r="K532" i="6"/>
  <c r="L138" i="1"/>
  <c r="M138" i="1"/>
  <c r="M177" i="7"/>
  <c r="N177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L403" i="1"/>
  <c r="F731" i="1"/>
  <c r="K178" i="7"/>
  <c r="E89" i="14"/>
  <c r="L306" i="11"/>
  <c r="D349" i="11"/>
  <c r="M349" i="11"/>
  <c r="H403" i="1"/>
  <c r="L178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5" i="7"/>
  <c r="M225" i="7"/>
  <c r="H138" i="1"/>
  <c r="L225" i="7"/>
  <c r="G138" i="1"/>
  <c r="L308" i="11"/>
  <c r="C352" i="11"/>
  <c r="L352" i="11"/>
  <c r="E734" i="1"/>
  <c r="N225" i="7"/>
  <c r="F138" i="1"/>
  <c r="F89" i="14"/>
  <c r="G89" i="14"/>
  <c r="M307" i="11"/>
  <c r="K143" i="1"/>
  <c r="G406" i="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8" i="7"/>
  <c r="N178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79" i="7"/>
  <c r="E90" i="14"/>
  <c r="L179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6" i="7"/>
  <c r="H139" i="1"/>
  <c r="J226" i="7"/>
  <c r="L226" i="7"/>
  <c r="G139" i="1"/>
  <c r="L359" i="11"/>
  <c r="G413" i="1"/>
  <c r="E742" i="1"/>
  <c r="M312" i="11"/>
  <c r="F90" i="14"/>
  <c r="G90" i="14"/>
  <c r="F139" i="1"/>
  <c r="N226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79" i="7"/>
  <c r="N179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0" i="7"/>
  <c r="K180" i="7"/>
  <c r="E91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7" i="7"/>
  <c r="H140" i="1"/>
  <c r="J227" i="7"/>
  <c r="L227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1" i="14"/>
  <c r="G91" i="14"/>
  <c r="F140" i="1"/>
  <c r="N227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H628" i="11"/>
  <c r="H335" i="1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G628" i="11"/>
  <c r="G335" i="1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0" i="7"/>
  <c r="N180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1" i="7"/>
  <c r="K181" i="7"/>
  <c r="E92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8" i="7"/>
  <c r="H141" i="1"/>
  <c r="J228" i="7"/>
  <c r="L228" i="7"/>
  <c r="G141" i="1"/>
  <c r="D370" i="11"/>
  <c r="M370" i="11"/>
  <c r="H424" i="1"/>
  <c r="K163" i="1"/>
  <c r="G428" i="1"/>
  <c r="F141" i="1"/>
  <c r="F92" i="14"/>
  <c r="G92" i="14"/>
  <c r="N228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1" i="7"/>
  <c r="N181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2" i="7"/>
  <c r="K182" i="7"/>
  <c r="E93" i="14"/>
  <c r="E759" i="1"/>
  <c r="M331" i="11"/>
  <c r="L334" i="11"/>
  <c r="E628" i="11"/>
  <c r="F756" i="1"/>
  <c r="L429" i="1"/>
  <c r="G432" i="1"/>
  <c r="C378" i="11"/>
  <c r="L378" i="11"/>
  <c r="G379" i="11"/>
  <c r="E335" i="11"/>
  <c r="L335" i="11"/>
  <c r="H429" i="1"/>
  <c r="K168" i="1"/>
  <c r="D375" i="11"/>
  <c r="M375" i="11"/>
  <c r="J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L430" i="1"/>
  <c r="B295" i="11"/>
  <c r="E1011" i="1"/>
  <c r="G433" i="1"/>
  <c r="C127" i="1"/>
  <c r="C379" i="11"/>
  <c r="M332" i="11"/>
  <c r="F93" i="14"/>
  <c r="G93" i="14"/>
  <c r="N229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F628" i="11"/>
  <c r="M334" i="11"/>
  <c r="L537" i="6"/>
  <c r="F587" i="6"/>
  <c r="K537" i="6"/>
  <c r="G587" i="6"/>
  <c r="D98" i="1"/>
  <c r="L143" i="1"/>
  <c r="M143" i="1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L731" i="1"/>
  <c r="L183" i="7"/>
  <c r="M379" i="11"/>
  <c r="M230" i="7"/>
  <c r="H143" i="1"/>
  <c r="J230" i="7"/>
  <c r="L230" i="7"/>
  <c r="G143" i="1"/>
  <c r="F143" i="1"/>
  <c r="F94" i="14"/>
  <c r="G94" i="14"/>
  <c r="N230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L732" i="1"/>
  <c r="N635" i="1"/>
  <c r="K184" i="7"/>
  <c r="L321" i="6"/>
  <c r="N732" i="1"/>
  <c r="L184" i="7"/>
  <c r="E95" i="14"/>
  <c r="J231" i="7"/>
  <c r="M231" i="7"/>
  <c r="H144" i="1"/>
  <c r="L231" i="7"/>
  <c r="G144" i="1"/>
  <c r="F144" i="1"/>
  <c r="F95" i="14"/>
  <c r="G95" i="14"/>
  <c r="N231" i="7"/>
  <c r="D856" i="1"/>
  <c r="I144" i="1"/>
  <c r="C856" i="1"/>
  <c r="F589" i="6"/>
  <c r="K539" i="6"/>
  <c r="L145" i="1"/>
  <c r="M145" i="1"/>
  <c r="C100" i="1"/>
  <c r="L539" i="6"/>
  <c r="G589" i="6"/>
  <c r="D100" i="1"/>
  <c r="M184" i="7"/>
  <c r="N184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5" i="7"/>
  <c r="N733" i="1"/>
  <c r="L733" i="1"/>
  <c r="K185" i="7"/>
  <c r="E96" i="14"/>
  <c r="J232" i="7"/>
  <c r="M232" i="7"/>
  <c r="H145" i="1"/>
  <c r="L232" i="7"/>
  <c r="G145" i="1"/>
  <c r="F96" i="14"/>
  <c r="G96" i="14"/>
  <c r="F145" i="1"/>
  <c r="N232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5" i="7"/>
  <c r="N185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6" i="7"/>
  <c r="E97" i="14"/>
  <c r="L186" i="7"/>
  <c r="M233" i="7"/>
  <c r="H146" i="1"/>
  <c r="J233" i="7"/>
  <c r="L233" i="7"/>
  <c r="G146" i="1"/>
  <c r="N233" i="7"/>
  <c r="F97" i="14"/>
  <c r="G97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6" i="7"/>
  <c r="N186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7" i="7"/>
  <c r="E98" i="14"/>
  <c r="L187" i="7"/>
  <c r="J234" i="7"/>
  <c r="M234" i="7"/>
  <c r="H147" i="1"/>
  <c r="L234" i="7"/>
  <c r="G147" i="1"/>
  <c r="N234" i="7"/>
  <c r="F147" i="1"/>
  <c r="F98" i="14"/>
  <c r="G98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7" i="7"/>
  <c r="N187" i="7"/>
  <c r="K736" i="1"/>
  <c r="N736" i="1"/>
  <c r="N639" i="1"/>
  <c r="L188" i="7"/>
  <c r="K188" i="7"/>
  <c r="E99" i="14"/>
  <c r="L736" i="1"/>
  <c r="M235" i="7"/>
  <c r="H148" i="1"/>
  <c r="J235" i="7"/>
  <c r="L235" i="7"/>
  <c r="G148" i="1"/>
  <c r="N235" i="7"/>
  <c r="F148" i="1"/>
  <c r="F99" i="14"/>
  <c r="G99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8" i="7"/>
  <c r="N188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89" i="7"/>
  <c r="L326" i="6"/>
  <c r="N640" i="1"/>
  <c r="L189" i="7"/>
  <c r="E100" i="14"/>
  <c r="M236" i="7"/>
  <c r="H149" i="1"/>
  <c r="J236" i="7"/>
  <c r="L236" i="7"/>
  <c r="G149" i="1"/>
  <c r="F100" i="14"/>
  <c r="G100" i="14"/>
  <c r="N236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89" i="7"/>
  <c r="N189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0" i="7"/>
  <c r="N641" i="1"/>
  <c r="N738" i="1"/>
  <c r="L327" i="6"/>
  <c r="L190" i="7"/>
  <c r="E101" i="14"/>
  <c r="M237" i="7"/>
  <c r="H150" i="1"/>
  <c r="J237" i="7"/>
  <c r="L237" i="7"/>
  <c r="G150" i="1"/>
  <c r="N237" i="7"/>
  <c r="F150" i="1"/>
  <c r="F101" i="14"/>
  <c r="G101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0" i="7"/>
  <c r="N190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1" i="7"/>
  <c r="L191" i="7"/>
  <c r="E102" i="14"/>
  <c r="J238" i="7"/>
  <c r="M238" i="7"/>
  <c r="H151" i="1"/>
  <c r="L238" i="7"/>
  <c r="G151" i="1"/>
  <c r="F102" i="14"/>
  <c r="G102" i="14"/>
  <c r="N238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1" i="7"/>
  <c r="N191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2" i="7"/>
  <c r="L740" i="1"/>
  <c r="N740" i="1"/>
  <c r="L329" i="6"/>
  <c r="L192" i="7"/>
  <c r="E103" i="14"/>
  <c r="J239" i="7"/>
  <c r="M239" i="7"/>
  <c r="H152" i="1"/>
  <c r="L239" i="7"/>
  <c r="G152" i="1"/>
  <c r="F103" i="14"/>
  <c r="G103" i="14"/>
  <c r="N239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2" i="7"/>
  <c r="N192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3" i="7"/>
  <c r="K330" i="6"/>
  <c r="L741" i="1"/>
  <c r="N741" i="1"/>
  <c r="N644" i="1"/>
  <c r="K193" i="7"/>
  <c r="E104" i="14"/>
  <c r="M240" i="7"/>
  <c r="H153" i="1"/>
  <c r="J240" i="7"/>
  <c r="L240" i="7"/>
  <c r="G153" i="1"/>
  <c r="F104" i="14"/>
  <c r="G104" i="14"/>
  <c r="N240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5" i="14"/>
  <c r="K194" i="7"/>
  <c r="L742" i="1"/>
  <c r="L194" i="7"/>
  <c r="M241" i="7"/>
  <c r="H154" i="1"/>
  <c r="J241" i="7"/>
  <c r="L241" i="7"/>
  <c r="G154" i="1"/>
  <c r="N241" i="7"/>
  <c r="F154" i="1"/>
  <c r="F105" i="14"/>
  <c r="G105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L743" i="1"/>
  <c r="J242" i="7"/>
  <c r="M242" i="7"/>
  <c r="H155" i="1"/>
  <c r="L242" i="7"/>
  <c r="G155" i="1"/>
  <c r="N242" i="7"/>
  <c r="F155" i="1"/>
  <c r="F106" i="14"/>
  <c r="G106" i="14"/>
  <c r="D867" i="1"/>
  <c r="C867" i="1"/>
  <c r="I155" i="1"/>
  <c r="F600" i="6"/>
  <c r="L156" i="1"/>
  <c r="M156" i="1"/>
  <c r="C111" i="1"/>
  <c r="G600" i="6"/>
  <c r="K550" i="6"/>
  <c r="D111" i="1"/>
  <c r="L550" i="6"/>
  <c r="M195" i="7"/>
  <c r="N195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6" i="7"/>
  <c r="K196" i="7"/>
  <c r="E107" i="14"/>
  <c r="M243" i="7"/>
  <c r="H156" i="1"/>
  <c r="J243" i="7"/>
  <c r="L243" i="7"/>
  <c r="G156" i="1"/>
  <c r="N243" i="7"/>
  <c r="F107" i="14"/>
  <c r="G107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6" i="7"/>
  <c r="N196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7" i="7"/>
  <c r="L334" i="6"/>
  <c r="N745" i="1"/>
  <c r="L197" i="7"/>
  <c r="E108" i="14"/>
  <c r="J244" i="7"/>
  <c r="M244" i="7"/>
  <c r="H157" i="1"/>
  <c r="L244" i="7"/>
  <c r="G157" i="1"/>
  <c r="F157" i="1"/>
  <c r="F108" i="14"/>
  <c r="G108" i="14"/>
  <c r="N244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7" i="7"/>
  <c r="N197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8" i="7"/>
  <c r="K198" i="7"/>
  <c r="E109" i="14"/>
  <c r="J245" i="7"/>
  <c r="M245" i="7"/>
  <c r="H158" i="1"/>
  <c r="L245" i="7"/>
  <c r="G158" i="1"/>
  <c r="N245" i="7"/>
  <c r="F158" i="1"/>
  <c r="F109" i="14"/>
  <c r="G109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8" i="7"/>
  <c r="N198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199" i="7"/>
  <c r="K199" i="7"/>
  <c r="E110" i="14"/>
  <c r="M246" i="7"/>
  <c r="H159" i="1"/>
  <c r="J246" i="7"/>
  <c r="L246" i="7"/>
  <c r="G159" i="1"/>
  <c r="F159" i="1"/>
  <c r="F110" i="14"/>
  <c r="G110" i="14"/>
  <c r="N246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199" i="7"/>
  <c r="N199" i="7"/>
  <c r="K748" i="1"/>
  <c r="N748" i="1"/>
  <c r="L748" i="1"/>
  <c r="K337" i="6"/>
  <c r="L200" i="7"/>
  <c r="N651" i="1"/>
  <c r="E111" i="14"/>
  <c r="K200" i="7"/>
  <c r="M247" i="7"/>
  <c r="H160" i="1"/>
  <c r="J247" i="7"/>
  <c r="L247" i="7"/>
  <c r="G160" i="1"/>
  <c r="N247" i="7"/>
  <c r="F160" i="1"/>
  <c r="F111" i="14"/>
  <c r="G111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0" i="7"/>
  <c r="N200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1" i="7"/>
  <c r="K201" i="7"/>
  <c r="E112" i="14"/>
  <c r="J248" i="7"/>
  <c r="M248" i="7"/>
  <c r="H161" i="1"/>
  <c r="L248" i="7"/>
  <c r="G161" i="1"/>
  <c r="N248" i="7"/>
  <c r="F112" i="14"/>
  <c r="G112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1" i="7"/>
  <c r="N201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2" i="7"/>
  <c r="L202" i="7"/>
  <c r="N653" i="1"/>
  <c r="N750" i="1"/>
  <c r="E113" i="14"/>
  <c r="J249" i="7"/>
  <c r="M249" i="7"/>
  <c r="H162" i="1"/>
  <c r="L249" i="7"/>
  <c r="G162" i="1"/>
  <c r="N249" i="7"/>
  <c r="F162" i="1"/>
  <c r="F113" i="14"/>
  <c r="G113" i="14"/>
  <c r="D874" i="1"/>
  <c r="I162" i="1"/>
  <c r="C874" i="1"/>
  <c r="C118" i="1"/>
  <c r="F607" i="6"/>
  <c r="K557" i="6"/>
  <c r="L557" i="6"/>
  <c r="G607" i="6"/>
  <c r="J607" i="6"/>
  <c r="L163" i="1"/>
  <c r="M163" i="1"/>
  <c r="M202" i="7"/>
  <c r="N202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3" i="7"/>
  <c r="K340" i="6"/>
  <c r="N751" i="1"/>
  <c r="M751" i="1"/>
  <c r="N654" i="1"/>
  <c r="L203" i="7"/>
  <c r="E114" i="14"/>
  <c r="M250" i="7"/>
  <c r="H163" i="1"/>
  <c r="J250" i="7"/>
  <c r="L250" i="7"/>
  <c r="G163" i="1"/>
  <c r="F163" i="1"/>
  <c r="F114" i="14"/>
  <c r="G114" i="14"/>
  <c r="N250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3" i="7"/>
  <c r="N203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4" i="7"/>
  <c r="K341" i="6"/>
  <c r="M752" i="1"/>
  <c r="L204" i="7"/>
  <c r="N752" i="1"/>
  <c r="N655" i="1"/>
  <c r="E115" i="14"/>
  <c r="M251" i="7"/>
  <c r="H164" i="1"/>
  <c r="J251" i="7"/>
  <c r="L251" i="7"/>
  <c r="G164" i="1"/>
  <c r="F164" i="1"/>
  <c r="N251" i="7"/>
  <c r="F115" i="14"/>
  <c r="G115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4" i="7"/>
  <c r="N204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5" i="7"/>
  <c r="K342" i="6"/>
  <c r="N753" i="1"/>
  <c r="N656" i="1"/>
  <c r="L205" i="7"/>
  <c r="M753" i="1"/>
  <c r="E116" i="14"/>
  <c r="M252" i="7"/>
  <c r="H165" i="1"/>
  <c r="J252" i="7"/>
  <c r="L252" i="7"/>
  <c r="G165" i="1"/>
  <c r="F165" i="1"/>
  <c r="F116" i="14"/>
  <c r="G116" i="14"/>
  <c r="N252" i="7"/>
  <c r="D877" i="1"/>
  <c r="C877" i="1"/>
  <c r="I165" i="1"/>
  <c r="C121" i="1"/>
  <c r="F610" i="6"/>
  <c r="K560" i="6"/>
  <c r="L560" i="6"/>
  <c r="G610" i="6"/>
  <c r="J610" i="6"/>
  <c r="L166" i="1"/>
  <c r="M166" i="1"/>
  <c r="M205" i="7"/>
  <c r="N205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6" i="7"/>
  <c r="K343" i="6"/>
  <c r="N754" i="1"/>
  <c r="M754" i="1"/>
  <c r="L206" i="7"/>
  <c r="N657" i="1"/>
  <c r="E117" i="14"/>
  <c r="M253" i="7"/>
  <c r="H166" i="1"/>
  <c r="J253" i="7"/>
  <c r="L253" i="7"/>
  <c r="G166" i="1"/>
  <c r="N253" i="7"/>
  <c r="F117" i="14"/>
  <c r="G117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6" i="7"/>
  <c r="N206" i="7"/>
  <c r="G755" i="1"/>
  <c r="I755" i="1"/>
  <c r="I611" i="6"/>
  <c r="L755" i="1"/>
  <c r="K207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7" i="7"/>
  <c r="E118" i="14"/>
  <c r="M254" i="7"/>
  <c r="H167" i="1"/>
  <c r="J254" i="7"/>
  <c r="L254" i="7"/>
  <c r="G167" i="1"/>
  <c r="F118" i="14"/>
  <c r="G118" i="14"/>
  <c r="F167" i="1"/>
  <c r="N254" i="7"/>
  <c r="D879" i="1"/>
  <c r="I167" i="1"/>
  <c r="C879" i="1"/>
  <c r="C123" i="1"/>
  <c r="F612" i="6"/>
  <c r="K562" i="6"/>
  <c r="L168" i="1"/>
  <c r="M168" i="1"/>
  <c r="D123" i="1"/>
  <c r="L562" i="6"/>
  <c r="G612" i="6"/>
  <c r="J612" i="6"/>
  <c r="M207" i="7"/>
  <c r="N207" i="7"/>
  <c r="G756" i="1"/>
  <c r="I756" i="1"/>
  <c r="L756" i="1"/>
  <c r="I612" i="6"/>
  <c r="K208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8" i="7"/>
  <c r="E119" i="14"/>
  <c r="M255" i="7"/>
  <c r="H168" i="1"/>
  <c r="J255" i="7"/>
  <c r="L255" i="7"/>
  <c r="G168" i="1"/>
  <c r="F119" i="14"/>
  <c r="G119" i="14"/>
  <c r="F168" i="1"/>
  <c r="N255" i="7"/>
  <c r="D880" i="1"/>
  <c r="C880" i="1"/>
  <c r="I168" i="1"/>
  <c r="D124" i="1"/>
  <c r="G613" i="6"/>
  <c r="H757" i="1"/>
  <c r="J757" i="1"/>
  <c r="L169" i="1"/>
  <c r="M169" i="1"/>
  <c r="C124" i="1"/>
  <c r="F613" i="6"/>
  <c r="K563" i="6"/>
  <c r="L563" i="6"/>
  <c r="M208" i="7"/>
  <c r="N208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09" i="7"/>
  <c r="L346" i="6"/>
  <c r="K209" i="7"/>
  <c r="M256" i="7"/>
  <c r="H169" i="1"/>
  <c r="N660" i="1"/>
  <c r="E120" i="14"/>
  <c r="L256" i="7"/>
  <c r="G169" i="1"/>
  <c r="J256" i="7"/>
  <c r="F169" i="1"/>
  <c r="F120" i="14"/>
  <c r="G120" i="14"/>
  <c r="N256" i="7"/>
  <c r="D881" i="1"/>
  <c r="I169" i="1"/>
  <c r="C881" i="1"/>
  <c r="D125" i="1"/>
  <c r="G614" i="6"/>
  <c r="H758" i="1"/>
  <c r="J758" i="1"/>
  <c r="L170" i="1"/>
  <c r="M170" i="1"/>
  <c r="C125" i="1"/>
  <c r="F614" i="6"/>
  <c r="K564" i="6"/>
  <c r="L564" i="6"/>
  <c r="M209" i="7"/>
  <c r="N209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0" i="7"/>
  <c r="L347" i="6"/>
  <c r="N661" i="1"/>
  <c r="K210" i="7"/>
  <c r="N758" i="1"/>
  <c r="M257" i="7"/>
  <c r="H170" i="1"/>
  <c r="E121" i="14"/>
  <c r="J257" i="7"/>
  <c r="L257" i="7"/>
  <c r="G170" i="1"/>
  <c r="F121" i="14"/>
  <c r="G121" i="14"/>
  <c r="N257" i="7"/>
  <c r="F170" i="1"/>
  <c r="D882" i="1"/>
  <c r="I170" i="1"/>
  <c r="C882" i="1"/>
  <c r="L565" i="6"/>
  <c r="D126" i="1"/>
  <c r="G615" i="6"/>
  <c r="H759" i="1"/>
  <c r="J759" i="1"/>
  <c r="L171" i="1"/>
  <c r="M171" i="1"/>
  <c r="C126" i="1"/>
  <c r="K565" i="6"/>
  <c r="F615" i="6"/>
  <c r="E399" i="6"/>
  <c r="N883" i="1"/>
  <c r="M210" i="7"/>
  <c r="N210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1" i="7"/>
  <c r="K348" i="6"/>
  <c r="K351" i="6"/>
  <c r="I351" i="6"/>
  <c r="M258" i="7"/>
  <c r="H171" i="1"/>
  <c r="K211" i="7"/>
  <c r="E122" i="14"/>
  <c r="L258" i="7"/>
  <c r="G171" i="1"/>
  <c r="J258" i="7"/>
  <c r="F171" i="1"/>
  <c r="N258" i="7"/>
  <c r="F122" i="14"/>
  <c r="G122" i="14"/>
  <c r="N77" i="14"/>
  <c r="D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8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C259" i="7"/>
  <c r="D259" i="7"/>
  <c r="E259" i="7"/>
  <c r="F259" i="7"/>
  <c r="G259" i="7"/>
  <c r="H259" i="7"/>
  <c r="I259" i="7"/>
  <c r="K259" i="7"/>
  <c r="M259" i="7"/>
  <c r="H172" i="1"/>
  <c r="E123" i="14"/>
  <c r="J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<sst xmlns="http://schemas.openxmlformats.org/spreadsheetml/2006/main" count="7870" uniqueCount="3682">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</sst>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4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3831296"/>
        <c:axId val="115881088"/>
      </c:barChart>
      <c:catAx>
        <c:axId val="113831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15881088"/>
        <c:crosses val="autoZero"/>
        <c:auto val="1"/>
        <c:lblAlgn val="ctr"/>
        <c:lblOffset val="100"/>
        <c:noMultiLvlLbl val="0"/>
      </c:catAx>
      <c:valAx>
        <c:axId val="1158810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38312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574272"/>
        <c:axId val="117584256"/>
      </c:lineChart>
      <c:catAx>
        <c:axId val="117574272"/>
        <c:scaling>
          <c:orientation val="minMax"/>
        </c:scaling>
        <c:delete val="0"/>
        <c:axPos val="b"/>
        <c:majorTickMark val="out"/>
        <c:minorTickMark val="none"/>
        <c:tickLblPos val="nextTo"/>
        <c:crossAx val="117584256"/>
        <c:crosses val="autoZero"/>
        <c:auto val="1"/>
        <c:lblAlgn val="ctr"/>
        <c:lblOffset val="100"/>
        <c:noMultiLvlLbl val="0"/>
      </c:catAx>
      <c:valAx>
        <c:axId val="11758425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5742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594368"/>
        <c:axId val="117608448"/>
      </c:lineChart>
      <c:catAx>
        <c:axId val="117594368"/>
        <c:scaling>
          <c:orientation val="minMax"/>
        </c:scaling>
        <c:delete val="0"/>
        <c:axPos val="b"/>
        <c:majorTickMark val="out"/>
        <c:minorTickMark val="none"/>
        <c:tickLblPos val="nextTo"/>
        <c:crossAx val="117608448"/>
        <c:crosses val="autoZero"/>
        <c:auto val="1"/>
        <c:lblAlgn val="ctr"/>
        <c:lblOffset val="100"/>
        <c:noMultiLvlLbl val="0"/>
      </c:catAx>
      <c:valAx>
        <c:axId val="1176084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5943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982528"/>
        <c:axId val="118984064"/>
      </c:lineChart>
      <c:catAx>
        <c:axId val="118982528"/>
        <c:scaling>
          <c:orientation val="minMax"/>
        </c:scaling>
        <c:delete val="0"/>
        <c:axPos val="b"/>
        <c:majorTickMark val="out"/>
        <c:minorTickMark val="none"/>
        <c:tickLblPos val="nextTo"/>
        <c:crossAx val="118984064"/>
        <c:crosses val="autoZero"/>
        <c:auto val="1"/>
        <c:lblAlgn val="ctr"/>
        <c:lblOffset val="100"/>
        <c:noMultiLvlLbl val="0"/>
      </c:catAx>
      <c:valAx>
        <c:axId val="1189840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89825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079680"/>
        <c:axId val="119081216"/>
      </c:lineChart>
      <c:catAx>
        <c:axId val="119079680"/>
        <c:scaling>
          <c:orientation val="minMax"/>
        </c:scaling>
        <c:delete val="0"/>
        <c:axPos val="b"/>
        <c:majorTickMark val="out"/>
        <c:minorTickMark val="none"/>
        <c:tickLblPos val="nextTo"/>
        <c:crossAx val="119081216"/>
        <c:crosses val="autoZero"/>
        <c:auto val="1"/>
        <c:lblAlgn val="ctr"/>
        <c:lblOffset val="100"/>
        <c:noMultiLvlLbl val="0"/>
      </c:catAx>
      <c:valAx>
        <c:axId val="11908121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190796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155712"/>
        <c:axId val="119169792"/>
      </c:lineChart>
      <c:catAx>
        <c:axId val="119155712"/>
        <c:scaling>
          <c:orientation val="minMax"/>
        </c:scaling>
        <c:delete val="0"/>
        <c:axPos val="b"/>
        <c:majorTickMark val="out"/>
        <c:minorTickMark val="none"/>
        <c:tickLblPos val="nextTo"/>
        <c:crossAx val="119169792"/>
        <c:crosses val="autoZero"/>
        <c:auto val="1"/>
        <c:lblAlgn val="ctr"/>
        <c:lblOffset val="100"/>
        <c:noMultiLvlLbl val="0"/>
      </c:catAx>
      <c:valAx>
        <c:axId val="1191697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1557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194752"/>
        <c:axId val="119196288"/>
      </c:lineChart>
      <c:catAx>
        <c:axId val="119194752"/>
        <c:scaling>
          <c:orientation val="minMax"/>
        </c:scaling>
        <c:delete val="0"/>
        <c:axPos val="b"/>
        <c:majorTickMark val="out"/>
        <c:minorTickMark val="none"/>
        <c:tickLblPos val="nextTo"/>
        <c:crossAx val="119196288"/>
        <c:crosses val="autoZero"/>
        <c:auto val="1"/>
        <c:lblAlgn val="ctr"/>
        <c:lblOffset val="100"/>
        <c:noMultiLvlLbl val="0"/>
      </c:catAx>
      <c:valAx>
        <c:axId val="1191962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1947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204096"/>
        <c:axId val="119226368"/>
      </c:barChart>
      <c:catAx>
        <c:axId val="1192040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226368"/>
        <c:crosses val="autoZero"/>
        <c:auto val="1"/>
        <c:lblAlgn val="ctr"/>
        <c:lblOffset val="100"/>
        <c:noMultiLvlLbl val="0"/>
      </c:catAx>
      <c:valAx>
        <c:axId val="1192263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2040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242112"/>
        <c:axId val="119243904"/>
      </c:barChart>
      <c:catAx>
        <c:axId val="1192421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243904"/>
        <c:crosses val="autoZero"/>
        <c:auto val="1"/>
        <c:lblAlgn val="ctr"/>
        <c:lblOffset val="100"/>
        <c:noMultiLvlLbl val="0"/>
      </c:catAx>
      <c:valAx>
        <c:axId val="1192439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24211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276288"/>
        <c:axId val="119277824"/>
      </c:barChart>
      <c:catAx>
        <c:axId val="119276288"/>
        <c:scaling>
          <c:orientation val="minMax"/>
        </c:scaling>
        <c:delete val="0"/>
        <c:axPos val="b"/>
        <c:majorTickMark val="out"/>
        <c:minorTickMark val="none"/>
        <c:tickLblPos val="nextTo"/>
        <c:crossAx val="119277824"/>
        <c:crosses val="autoZero"/>
        <c:auto val="1"/>
        <c:lblAlgn val="ctr"/>
        <c:lblOffset val="100"/>
        <c:noMultiLvlLbl val="0"/>
      </c:catAx>
      <c:valAx>
        <c:axId val="1192778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276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314304"/>
        <c:axId val="119315840"/>
      </c:barChart>
      <c:catAx>
        <c:axId val="1193143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315840"/>
        <c:crosses val="autoZero"/>
        <c:auto val="1"/>
        <c:lblAlgn val="ctr"/>
        <c:lblOffset val="100"/>
        <c:noMultiLvlLbl val="0"/>
      </c:catAx>
      <c:valAx>
        <c:axId val="1193158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31430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110272"/>
        <c:axId val="117111808"/>
      </c:lineChart>
      <c:catAx>
        <c:axId val="1171102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17111808"/>
        <c:crosses val="autoZero"/>
        <c:auto val="1"/>
        <c:lblAlgn val="ctr"/>
        <c:lblOffset val="100"/>
        <c:noMultiLvlLbl val="0"/>
      </c:catAx>
      <c:valAx>
        <c:axId val="1171118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171102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323648"/>
        <c:axId val="119358208"/>
      </c:barChart>
      <c:catAx>
        <c:axId val="1193236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358208"/>
        <c:crosses val="autoZero"/>
        <c:auto val="1"/>
        <c:lblAlgn val="ctr"/>
        <c:lblOffset val="100"/>
        <c:noMultiLvlLbl val="0"/>
      </c:catAx>
      <c:valAx>
        <c:axId val="1193582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3236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370496"/>
        <c:axId val="119372032"/>
      </c:barChart>
      <c:catAx>
        <c:axId val="119370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19372032"/>
        <c:crosses val="autoZero"/>
        <c:auto val="1"/>
        <c:lblAlgn val="ctr"/>
        <c:lblOffset val="100"/>
        <c:noMultiLvlLbl val="0"/>
      </c:catAx>
      <c:valAx>
        <c:axId val="119372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93704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400320"/>
        <c:axId val="119401856"/>
      </c:barChart>
      <c:catAx>
        <c:axId val="1194003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401856"/>
        <c:crosses val="autoZero"/>
        <c:auto val="1"/>
        <c:lblAlgn val="ctr"/>
        <c:lblOffset val="100"/>
        <c:noMultiLvlLbl val="0"/>
      </c:catAx>
      <c:valAx>
        <c:axId val="1194018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194003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475200"/>
        <c:axId val="119509760"/>
      </c:barChart>
      <c:catAx>
        <c:axId val="1194752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509760"/>
        <c:crosses val="autoZero"/>
        <c:auto val="1"/>
        <c:lblAlgn val="ctr"/>
        <c:lblOffset val="100"/>
        <c:noMultiLvlLbl val="0"/>
      </c:catAx>
      <c:valAx>
        <c:axId val="1195097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194752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607296"/>
        <c:axId val="119608832"/>
      </c:barChart>
      <c:catAx>
        <c:axId val="119607296"/>
        <c:scaling>
          <c:orientation val="minMax"/>
        </c:scaling>
        <c:delete val="0"/>
        <c:axPos val="b"/>
        <c:majorTickMark val="out"/>
        <c:minorTickMark val="none"/>
        <c:tickLblPos val="nextTo"/>
        <c:crossAx val="119608832"/>
        <c:crosses val="autoZero"/>
        <c:auto val="1"/>
        <c:lblAlgn val="ctr"/>
        <c:lblOffset val="100"/>
        <c:noMultiLvlLbl val="0"/>
      </c:catAx>
      <c:valAx>
        <c:axId val="11960883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196072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636736"/>
        <c:axId val="119638272"/>
      </c:barChart>
      <c:catAx>
        <c:axId val="1196367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638272"/>
        <c:crosses val="autoZero"/>
        <c:auto val="1"/>
        <c:lblAlgn val="ctr"/>
        <c:lblOffset val="100"/>
        <c:noMultiLvlLbl val="0"/>
      </c:catAx>
      <c:valAx>
        <c:axId val="11963827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6367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662464"/>
        <c:axId val="119664000"/>
      </c:barChart>
      <c:catAx>
        <c:axId val="1196624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19664000"/>
        <c:crosses val="autoZero"/>
        <c:auto val="1"/>
        <c:lblAlgn val="ctr"/>
        <c:lblOffset val="100"/>
        <c:noMultiLvlLbl val="0"/>
      </c:catAx>
      <c:valAx>
        <c:axId val="11966400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6624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9737344"/>
        <c:axId val="119747328"/>
      </c:barChart>
      <c:catAx>
        <c:axId val="119737344"/>
        <c:scaling>
          <c:orientation val="minMax"/>
        </c:scaling>
        <c:delete val="0"/>
        <c:axPos val="b"/>
        <c:majorTickMark val="out"/>
        <c:minorTickMark val="none"/>
        <c:tickLblPos val="nextTo"/>
        <c:crossAx val="119747328"/>
        <c:crosses val="autoZero"/>
        <c:auto val="1"/>
        <c:lblAlgn val="ctr"/>
        <c:lblOffset val="100"/>
        <c:noMultiLvlLbl val="0"/>
      </c:catAx>
      <c:valAx>
        <c:axId val="11974732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97373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032832"/>
        <c:axId val="117034368"/>
      </c:lineChart>
      <c:catAx>
        <c:axId val="117032832"/>
        <c:scaling>
          <c:orientation val="minMax"/>
        </c:scaling>
        <c:delete val="0"/>
        <c:axPos val="b"/>
        <c:majorTickMark val="out"/>
        <c:minorTickMark val="none"/>
        <c:tickLblPos val="nextTo"/>
        <c:crossAx val="117034368"/>
        <c:crosses val="autoZero"/>
        <c:auto val="1"/>
        <c:lblAlgn val="ctr"/>
        <c:lblOffset val="100"/>
        <c:noMultiLvlLbl val="0"/>
      </c:catAx>
      <c:valAx>
        <c:axId val="11703436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032832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416512"/>
        <c:axId val="116418048"/>
      </c:lineChart>
      <c:catAx>
        <c:axId val="116416512"/>
        <c:scaling>
          <c:orientation val="minMax"/>
        </c:scaling>
        <c:delete val="0"/>
        <c:axPos val="b"/>
        <c:majorTickMark val="out"/>
        <c:minorTickMark val="none"/>
        <c:tickLblPos val="nextTo"/>
        <c:crossAx val="116418048"/>
        <c:crosses val="autoZero"/>
        <c:auto val="1"/>
        <c:lblAlgn val="ctr"/>
        <c:lblOffset val="100"/>
        <c:noMultiLvlLbl val="0"/>
      </c:catAx>
      <c:valAx>
        <c:axId val="116418048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164165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447104"/>
        <c:axId val="116448640"/>
      </c:lineChart>
      <c:catAx>
        <c:axId val="116447104"/>
        <c:scaling>
          <c:orientation val="minMax"/>
        </c:scaling>
        <c:delete val="0"/>
        <c:axPos val="b"/>
        <c:majorTickMark val="out"/>
        <c:minorTickMark val="none"/>
        <c:tickLblPos val="nextTo"/>
        <c:crossAx val="116448640"/>
        <c:crosses val="autoZero"/>
        <c:auto val="1"/>
        <c:lblAlgn val="ctr"/>
        <c:lblOffset val="100"/>
        <c:noMultiLvlLbl val="0"/>
      </c:catAx>
      <c:valAx>
        <c:axId val="11644864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164471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495488"/>
        <c:axId val="116497024"/>
      </c:lineChart>
      <c:catAx>
        <c:axId val="116495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16497024"/>
        <c:crosses val="autoZero"/>
        <c:auto val="1"/>
        <c:lblAlgn val="ctr"/>
        <c:lblOffset val="100"/>
        <c:noMultiLvlLbl val="0"/>
      </c:catAx>
      <c:valAx>
        <c:axId val="1164970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64954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383552"/>
        <c:axId val="117385088"/>
      </c:lineChart>
      <c:catAx>
        <c:axId val="117383552"/>
        <c:scaling>
          <c:orientation val="minMax"/>
        </c:scaling>
        <c:delete val="0"/>
        <c:axPos val="b"/>
        <c:majorTickMark val="out"/>
        <c:minorTickMark val="none"/>
        <c:tickLblPos val="nextTo"/>
        <c:crossAx val="117385088"/>
        <c:crosses val="autoZero"/>
        <c:auto val="1"/>
        <c:lblAlgn val="ctr"/>
        <c:lblOffset val="100"/>
        <c:noMultiLvlLbl val="0"/>
      </c:catAx>
      <c:valAx>
        <c:axId val="1173850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3835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426048"/>
        <c:axId val="117427584"/>
      </c:lineChart>
      <c:catAx>
        <c:axId val="117426048"/>
        <c:scaling>
          <c:orientation val="minMax"/>
        </c:scaling>
        <c:delete val="0"/>
        <c:axPos val="b"/>
        <c:majorTickMark val="out"/>
        <c:minorTickMark val="none"/>
        <c:tickLblPos val="nextTo"/>
        <c:crossAx val="117427584"/>
        <c:crosses val="autoZero"/>
        <c:auto val="1"/>
        <c:lblAlgn val="ctr"/>
        <c:lblOffset val="100"/>
        <c:noMultiLvlLbl val="0"/>
      </c:catAx>
      <c:valAx>
        <c:axId val="1174275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426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460992"/>
        <c:axId val="117462528"/>
      </c:lineChart>
      <c:catAx>
        <c:axId val="117460992"/>
        <c:scaling>
          <c:orientation val="minMax"/>
        </c:scaling>
        <c:delete val="0"/>
        <c:axPos val="b"/>
        <c:majorTickMark val="out"/>
        <c:minorTickMark val="none"/>
        <c:tickLblPos val="nextTo"/>
        <c:crossAx val="117462528"/>
        <c:crosses val="autoZero"/>
        <c:auto val="1"/>
        <c:lblAlgn val="ctr"/>
        <c:lblOffset val="100"/>
        <c:noMultiLvlLbl val="0"/>
      </c:catAx>
      <c:valAx>
        <c:axId val="1174625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1746099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A466" sqref="A466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3656</v>
      </c>
    </row>
    <row r="7" spans="1:23" x14ac:dyDescent="0.25">
      <c r="A7" s="121" t="s">
        <v>3658</v>
      </c>
    </row>
    <row r="8" spans="1:23" x14ac:dyDescent="0.25">
      <c r="A8" s="121" t="s">
        <v>3657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3380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3381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3382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3383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3384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3418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3438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3597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3659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3654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3655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3584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3585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3586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3587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3588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3589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3667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3668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3670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3669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3671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3672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3673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3674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3675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3676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3677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3678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3679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3680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3681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sheetProtection sheet="1" objects="1" scenarios="1"/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H94" sqref="H9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62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0</v>
      </c>
      <c r="H42" s="3703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62</v>
      </c>
      <c r="H43" s="3703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0</v>
      </c>
      <c r="H44" s="3703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0</v>
      </c>
      <c r="I62" s="929" t="s">
        <v>539</v>
      </c>
      <c r="J62" s="6"/>
      <c r="K62" s="1044">
        <f>12*H62</f>
        <v>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0</v>
      </c>
      <c r="I63" s="929" t="s">
        <v>540</v>
      </c>
      <c r="J63" s="6"/>
      <c r="K63" s="1044">
        <f>12*H63</f>
        <v>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3616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3617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3615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3624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3614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3600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76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3613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02">
        <f>IF(H62=0,0,IF(G52&gt;0,G52,IF(AND($G$41&gt;=62,$G$41&lt;=71),INDEX($C$103:$C$111,MAX(1,MIN(9,($G$41-62+1)))),"Bad Yr")))</f>
        <v>0</v>
      </c>
      <c r="H87" s="6" t="s">
        <v>3612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0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3601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3610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3602</v>
      </c>
      <c r="B97" s="6"/>
      <c r="C97" s="6"/>
      <c r="D97" s="6"/>
      <c r="E97" s="6"/>
      <c r="F97" s="6"/>
      <c r="G97" s="12"/>
      <c r="H97" s="6"/>
      <c r="I97" s="6"/>
      <c r="J97" s="6"/>
      <c r="L97" s="3686">
        <f>H72</f>
        <v>0.08</v>
      </c>
    </row>
    <row r="98" spans="1:12" x14ac:dyDescent="0.25">
      <c r="A98" s="1429" t="s">
        <v>3611</v>
      </c>
      <c r="B98" s="3"/>
      <c r="C98" s="6"/>
      <c r="D98" s="6"/>
      <c r="E98" s="6"/>
      <c r="F98" s="31"/>
      <c r="G98" s="12"/>
      <c r="H98" s="6"/>
      <c r="I98" s="21"/>
      <c r="J98" s="6"/>
      <c r="L98" s="3686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86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78" t="s">
        <v>3608</v>
      </c>
      <c r="C101" s="3679" t="s">
        <v>184</v>
      </c>
      <c r="D101" s="3680" t="s">
        <v>3603</v>
      </c>
      <c r="E101" s="3678" t="s">
        <v>3609</v>
      </c>
      <c r="F101" s="3679" t="s">
        <v>185</v>
      </c>
      <c r="G101" s="3680" t="s">
        <v>3604</v>
      </c>
      <c r="H101" s="3685" t="s">
        <v>3607</v>
      </c>
      <c r="I101" s="3683" t="s">
        <v>3606</v>
      </c>
      <c r="J101" s="3684" t="s">
        <v>3605</v>
      </c>
      <c r="K101" s="6"/>
      <c r="L101" s="1418"/>
    </row>
    <row r="102" spans="1:12" ht="16.5" thickTop="1" thickBot="1" x14ac:dyDescent="0.3">
      <c r="A102" s="2623"/>
      <c r="B102" s="3687" t="s">
        <v>3619</v>
      </c>
      <c r="C102" s="3688">
        <v>0</v>
      </c>
      <c r="D102" s="3689">
        <v>0</v>
      </c>
      <c r="E102" s="3687" t="s">
        <v>3619</v>
      </c>
      <c r="F102" s="3688">
        <v>0</v>
      </c>
      <c r="G102" s="3689">
        <v>0</v>
      </c>
      <c r="H102" s="3690" t="s">
        <v>2446</v>
      </c>
      <c r="I102" s="3691" t="s">
        <v>2446</v>
      </c>
      <c r="J102" s="3692" t="s">
        <v>2446</v>
      </c>
      <c r="K102" s="6" t="s">
        <v>3620</v>
      </c>
      <c r="L102" s="1418"/>
    </row>
    <row r="103" spans="1:12" x14ac:dyDescent="0.25">
      <c r="A103" s="1443"/>
      <c r="B103" s="1958">
        <v>62</v>
      </c>
      <c r="C103" s="1953">
        <f>H62</f>
        <v>0</v>
      </c>
      <c r="D103" s="1954">
        <f t="shared" ref="D103:D111" si="0">12*C103</f>
        <v>0</v>
      </c>
      <c r="E103" s="1958">
        <v>62</v>
      </c>
      <c r="F103" s="1953">
        <f>H63</f>
        <v>0</v>
      </c>
      <c r="G103" s="1954">
        <f>12*F103</f>
        <v>0</v>
      </c>
      <c r="H103" s="3681">
        <f t="shared" ref="H103:H111" si="1">IF(C103=0,0,(C103-C$103)/C$103)</f>
        <v>0</v>
      </c>
      <c r="I103" s="3682">
        <v>1</v>
      </c>
      <c r="J103" s="3677">
        <f t="shared" ref="J103:J111" si="2">I103+(POWER((1+$L$98),(B103-$B$103))-1)</f>
        <v>1</v>
      </c>
      <c r="K103" s="6" t="s">
        <v>3622</v>
      </c>
      <c r="L103" s="1418"/>
    </row>
    <row r="104" spans="1:12" x14ac:dyDescent="0.25">
      <c r="A104" s="1443"/>
      <c r="B104" s="1955">
        <v>63</v>
      </c>
      <c r="C104" s="1956">
        <f>C103*(1+$L$99)</f>
        <v>0</v>
      </c>
      <c r="D104" s="1957">
        <f t="shared" si="0"/>
        <v>0</v>
      </c>
      <c r="E104" s="1952">
        <v>63</v>
      </c>
      <c r="F104" s="1956">
        <f>F103*(1+$L$99)</f>
        <v>0</v>
      </c>
      <c r="G104" s="1957">
        <f t="shared" ref="G104:G111" si="3">12*F104</f>
        <v>0</v>
      </c>
      <c r="H104" s="3681">
        <f t="shared" si="1"/>
        <v>0</v>
      </c>
      <c r="I104" s="3682">
        <f>(POWER((1+(2/3)*0.01),12)-1)+I103</f>
        <v>1.08299950680751</v>
      </c>
      <c r="J104" s="3677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0</v>
      </c>
      <c r="D105" s="1957">
        <f t="shared" si="0"/>
        <v>0</v>
      </c>
      <c r="E105" s="1952">
        <v>64</v>
      </c>
      <c r="F105" s="1956">
        <f t="shared" ref="F105:F111" si="5">F104*(1+$L$99)</f>
        <v>0</v>
      </c>
      <c r="G105" s="1957">
        <f t="shared" si="3"/>
        <v>0</v>
      </c>
      <c r="H105" s="3681">
        <f t="shared" si="1"/>
        <v>0</v>
      </c>
      <c r="I105" s="3682">
        <f t="shared" ref="I105:I111" si="6">(POWER((1+(2/3)*0.01),12)-1)+I104</f>
        <v>1.16599901361502</v>
      </c>
      <c r="J105" s="3677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0</v>
      </c>
      <c r="D106" s="1957">
        <f t="shared" si="0"/>
        <v>0</v>
      </c>
      <c r="E106" s="1952">
        <v>65</v>
      </c>
      <c r="F106" s="1956">
        <f t="shared" si="5"/>
        <v>0</v>
      </c>
      <c r="G106" s="1957">
        <f t="shared" si="3"/>
        <v>0</v>
      </c>
      <c r="H106" s="3681">
        <f t="shared" si="1"/>
        <v>0</v>
      </c>
      <c r="I106" s="3682">
        <f t="shared" si="6"/>
        <v>1.24899852042253</v>
      </c>
      <c r="J106" s="3677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0</v>
      </c>
      <c r="D107" s="1957">
        <f t="shared" si="0"/>
        <v>0</v>
      </c>
      <c r="E107" s="1952">
        <v>66</v>
      </c>
      <c r="F107" s="1956">
        <f t="shared" si="5"/>
        <v>0</v>
      </c>
      <c r="G107" s="1957">
        <f t="shared" si="3"/>
        <v>0</v>
      </c>
      <c r="H107" s="3681">
        <f t="shared" si="1"/>
        <v>0</v>
      </c>
      <c r="I107" s="3682">
        <f t="shared" si="6"/>
        <v>1.33199802723004</v>
      </c>
      <c r="J107" s="3677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0</v>
      </c>
      <c r="D108" s="1954">
        <f t="shared" si="0"/>
        <v>0</v>
      </c>
      <c r="E108" s="1958">
        <v>67</v>
      </c>
      <c r="F108" s="1956">
        <f t="shared" si="5"/>
        <v>0</v>
      </c>
      <c r="G108" s="1954">
        <f t="shared" si="3"/>
        <v>0</v>
      </c>
      <c r="H108" s="3681">
        <f t="shared" si="1"/>
        <v>0</v>
      </c>
      <c r="I108" s="3682">
        <f t="shared" si="6"/>
        <v>1.41499753403755</v>
      </c>
      <c r="J108" s="3677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0</v>
      </c>
      <c r="D109" s="1957">
        <f t="shared" si="0"/>
        <v>0</v>
      </c>
      <c r="E109" s="1952">
        <v>68</v>
      </c>
      <c r="F109" s="1956">
        <f t="shared" si="5"/>
        <v>0</v>
      </c>
      <c r="G109" s="1957">
        <f t="shared" si="3"/>
        <v>0</v>
      </c>
      <c r="H109" s="3681">
        <f t="shared" si="1"/>
        <v>0</v>
      </c>
      <c r="I109" s="3682">
        <f t="shared" si="6"/>
        <v>1.49799704084506</v>
      </c>
      <c r="J109" s="3677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0</v>
      </c>
      <c r="D110" s="1957">
        <f t="shared" si="0"/>
        <v>0</v>
      </c>
      <c r="E110" s="1952">
        <v>69</v>
      </c>
      <c r="F110" s="1956">
        <f t="shared" si="5"/>
        <v>0</v>
      </c>
      <c r="G110" s="1957">
        <f t="shared" si="3"/>
        <v>0</v>
      </c>
      <c r="H110" s="3681">
        <f t="shared" si="1"/>
        <v>0</v>
      </c>
      <c r="I110" s="3682">
        <f t="shared" si="6"/>
        <v>1.58099654765257</v>
      </c>
      <c r="J110" s="3677">
        <f t="shared" si="2"/>
        <v>1.6908414605543491</v>
      </c>
      <c r="K110" s="6"/>
      <c r="L110" s="1418"/>
    </row>
    <row r="111" spans="1:12" ht="15.75" thickBot="1" x14ac:dyDescent="0.3">
      <c r="A111" s="1443"/>
      <c r="B111" s="3696">
        <v>70</v>
      </c>
      <c r="C111" s="3697">
        <f t="shared" si="4"/>
        <v>0</v>
      </c>
      <c r="D111" s="3698">
        <f t="shared" si="0"/>
        <v>0</v>
      </c>
      <c r="E111" s="3696">
        <v>70</v>
      </c>
      <c r="F111" s="3697">
        <f t="shared" si="5"/>
        <v>0</v>
      </c>
      <c r="G111" s="3698">
        <f t="shared" si="3"/>
        <v>0</v>
      </c>
      <c r="H111" s="3699">
        <f t="shared" si="1"/>
        <v>0</v>
      </c>
      <c r="I111" s="3700">
        <f t="shared" si="6"/>
        <v>1.66399605446008</v>
      </c>
      <c r="J111" s="3701">
        <f t="shared" si="2"/>
        <v>1.7904886410553857</v>
      </c>
      <c r="K111" s="6" t="s">
        <v>3623</v>
      </c>
      <c r="L111" s="1418"/>
    </row>
    <row r="112" spans="1:12" x14ac:dyDescent="0.25">
      <c r="A112" s="1443"/>
      <c r="B112" s="3693"/>
      <c r="C112" s="1956"/>
      <c r="D112" s="1953"/>
      <c r="E112" s="3693"/>
      <c r="F112" s="1956"/>
      <c r="G112" s="1953"/>
      <c r="H112" s="3694"/>
      <c r="I112" s="337"/>
      <c r="J112" s="3695"/>
      <c r="K112" s="6"/>
      <c r="L112" s="1418"/>
    </row>
    <row r="113" spans="1:17" x14ac:dyDescent="0.25">
      <c r="A113" s="1443" t="s">
        <v>3621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0</v>
      </c>
      <c r="B124" s="926">
        <f>'1. AgeData'!$D28</f>
        <v>0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1</v>
      </c>
      <c r="B125" s="927">
        <f>B124+1</f>
        <v>1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2</v>
      </c>
      <c r="B126" s="895">
        <f t="shared" ref="B126:B143" si="13">B125+1</f>
        <v>2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3</v>
      </c>
      <c r="B127" s="895">
        <f t="shared" si="13"/>
        <v>3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4</v>
      </c>
      <c r="B128" s="918">
        <f t="shared" si="13"/>
        <v>4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5</v>
      </c>
      <c r="B129" s="895">
        <f t="shared" si="13"/>
        <v>5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</v>
      </c>
      <c r="B130" s="895">
        <f t="shared" si="13"/>
        <v>6</v>
      </c>
      <c r="C130" s="913">
        <f>IF(OR(A130&lt;$G$41, A130&gt;'1. AgeData'!$I$27),0,(IF($G$87="Bad Yr",0,$G$87)*12)*POWER((1+$H$65),(A130-A$124)))</f>
        <v>0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0</v>
      </c>
      <c r="F130" s="1270">
        <f>IF((B130&lt;'1. AgeData'!$I$28),D130*K130,0)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7</v>
      </c>
      <c r="B131" s="895">
        <f t="shared" si="13"/>
        <v>7</v>
      </c>
      <c r="C131" s="913">
        <f>IF(OR(A131&lt;$G$41, A131&gt;'1. AgeData'!$I$27),0,(IF($G$87="Bad Yr",0,$G$87)*12)*POWER((1+$H$65),(A131-A$124)))</f>
        <v>0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0</v>
      </c>
      <c r="F131" s="1270">
        <f>IF((B131&lt;'1. AgeData'!$I$28),D131*K131,0)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8</v>
      </c>
      <c r="B132" s="895">
        <f t="shared" si="13"/>
        <v>8</v>
      </c>
      <c r="C132" s="913">
        <f>IF(OR(A132&lt;$G$41, A132&gt;'1. AgeData'!$I$27),0,(IF($G$87="Bad Yr",0,$G$87)*12)*POWER((1+$H$65),(A132-A$124)))</f>
        <v>0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0</v>
      </c>
      <c r="F132" s="1270">
        <f>IF((B132&lt;'1. AgeData'!$I$28),D132*K132,0)</f>
        <v>0</v>
      </c>
      <c r="G132" s="881">
        <f t="shared" si="7"/>
        <v>0</v>
      </c>
      <c r="H132" s="881">
        <f t="shared" si="8"/>
        <v>0</v>
      </c>
      <c r="I132" s="913">
        <f t="shared" si="9"/>
        <v>0</v>
      </c>
      <c r="J132" s="881">
        <f t="shared" si="10"/>
        <v>0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9</v>
      </c>
      <c r="B133" s="895">
        <f t="shared" si="13"/>
        <v>9</v>
      </c>
      <c r="C133" s="913">
        <f>IF(OR(A133&lt;$G$41, A133&gt;'1. AgeData'!$I$27),0,(IF($G$87="Bad Yr",0,$G$87)*12)*POWER((1+$H$65),(A133-A$124)))</f>
        <v>0</v>
      </c>
      <c r="D133" s="912">
        <f>IF(OR(B133&lt;$G$43, B133&gt;'1. AgeData'!$I$28),0,(IF($G$88="Bad Yr",0,$G$88)*12)*POWER((1+$H$65),(B133-B$124)))</f>
        <v>0</v>
      </c>
      <c r="E133" s="1269">
        <f>IF((A133&lt;'1. AgeData'!$I$27),C133*K133,0)</f>
        <v>0</v>
      </c>
      <c r="F133" s="1270">
        <f>IF((B133&lt;'1. AgeData'!$I$28),D133*K133,0)</f>
        <v>0</v>
      </c>
      <c r="G133" s="881">
        <f t="shared" si="7"/>
        <v>0</v>
      </c>
      <c r="H133" s="881">
        <f t="shared" si="8"/>
        <v>0</v>
      </c>
      <c r="I133" s="913">
        <f t="shared" si="9"/>
        <v>0</v>
      </c>
      <c r="J133" s="881">
        <f t="shared" si="10"/>
        <v>0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10</v>
      </c>
      <c r="B134" s="895">
        <f t="shared" si="13"/>
        <v>10</v>
      </c>
      <c r="C134" s="913">
        <f>IF(OR(A134&lt;$G$41, A134&gt;'1. AgeData'!$I$27),0,(IF($G$87="Bad Yr",0,$G$87)*12)*POWER((1+$H$65),(A134-A$124)))</f>
        <v>0</v>
      </c>
      <c r="D134" s="912">
        <f>IF(OR(B134&lt;$G$43, B134&gt;'1. AgeData'!$I$28),0,(IF($G$88="Bad Yr",0,$G$88)*12)*POWER((1+$H$65),(B134-B$124)))</f>
        <v>0</v>
      </c>
      <c r="E134" s="1269">
        <f>IF((A134&lt;'1. AgeData'!$I$27),C134*K134,0)</f>
        <v>0</v>
      </c>
      <c r="F134" s="1270">
        <f>IF((B134&lt;'1. AgeData'!$I$28),D134*K134,0)</f>
        <v>0</v>
      </c>
      <c r="G134" s="881">
        <f t="shared" si="7"/>
        <v>0</v>
      </c>
      <c r="H134" s="881">
        <f t="shared" si="8"/>
        <v>0</v>
      </c>
      <c r="I134" s="913">
        <f t="shared" si="9"/>
        <v>0</v>
      </c>
      <c r="J134" s="881">
        <f t="shared" si="10"/>
        <v>0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11</v>
      </c>
      <c r="B135" s="895">
        <f t="shared" si="13"/>
        <v>11</v>
      </c>
      <c r="C135" s="913">
        <f>IF(OR(A135&lt;$G$41, A135&gt;'1. AgeData'!$I$27),0,(IF($G$87="Bad Yr",0,$G$87)*12)*POWER((1+$H$65),(A135-A$124)))</f>
        <v>0</v>
      </c>
      <c r="D135" s="912">
        <f>IF(OR(B135&lt;$G$43, B135&gt;'1. AgeData'!$I$28),0,(IF($G$88="Bad Yr",0,$G$88)*12)*POWER((1+$H$65),(B135-B$124)))</f>
        <v>0</v>
      </c>
      <c r="E135" s="1269">
        <f>IF((A135&lt;'1. AgeData'!$I$27),C135*K135,0)</f>
        <v>0</v>
      </c>
      <c r="F135" s="1270">
        <f>IF((B135&lt;'1. AgeData'!$I$28),D135*K135,0)</f>
        <v>0</v>
      </c>
      <c r="G135" s="881">
        <f t="shared" si="7"/>
        <v>0</v>
      </c>
      <c r="H135" s="881">
        <f t="shared" si="8"/>
        <v>0</v>
      </c>
      <c r="I135" s="913">
        <f t="shared" si="9"/>
        <v>0</v>
      </c>
      <c r="J135" s="881">
        <f t="shared" si="10"/>
        <v>0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12</v>
      </c>
      <c r="B136" s="895">
        <f t="shared" si="13"/>
        <v>12</v>
      </c>
      <c r="C136" s="913">
        <f>IF(OR(A136&lt;$G$41, A136&gt;'1. AgeData'!$I$27),0,(IF($G$87="Bad Yr",0,$G$87)*12)*POWER((1+$H$65),(A136-A$124)))</f>
        <v>0</v>
      </c>
      <c r="D136" s="912">
        <f>IF(OR(B136&lt;$G$43, B136&gt;'1. AgeData'!$I$28),0,(IF($G$88="Bad Yr",0,$G$88)*12)*POWER((1+$H$65),(B136-B$124)))</f>
        <v>0</v>
      </c>
      <c r="E136" s="1269">
        <f>IF((A136&lt;'1. AgeData'!$I$27),C136*K136,0)</f>
        <v>0</v>
      </c>
      <c r="F136" s="1270">
        <f>IF((B136&lt;'1. AgeData'!$I$28),D136*K136,0)</f>
        <v>0</v>
      </c>
      <c r="G136" s="881">
        <f t="shared" si="7"/>
        <v>0</v>
      </c>
      <c r="H136" s="881">
        <f t="shared" si="8"/>
        <v>0</v>
      </c>
      <c r="I136" s="913">
        <f t="shared" si="9"/>
        <v>0</v>
      </c>
      <c r="J136" s="881">
        <f t="shared" si="10"/>
        <v>0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13</v>
      </c>
      <c r="B137" s="895">
        <f t="shared" si="13"/>
        <v>13</v>
      </c>
      <c r="C137" s="913">
        <f>IF(OR(A137&lt;$G$41, A137&gt;'1. AgeData'!$I$27),0,(IF($G$87="Bad Yr",0,$G$87)*12)*POWER((1+$H$65),(A137-A$124)))</f>
        <v>0</v>
      </c>
      <c r="D137" s="912">
        <f>IF(OR(B137&lt;$G$43, B137&gt;'1. AgeData'!$I$28),0,(IF($G$88="Bad Yr",0,$G$88)*12)*POWER((1+$H$65),(B137-B$124)))</f>
        <v>0</v>
      </c>
      <c r="E137" s="1269">
        <f>IF((A137&lt;'1. AgeData'!$I$27),C137*K137,0)</f>
        <v>0</v>
      </c>
      <c r="F137" s="1270">
        <f>IF((B137&lt;'1. AgeData'!$I$28),D137*K137,0)</f>
        <v>0</v>
      </c>
      <c r="G137" s="881">
        <f t="shared" si="7"/>
        <v>0</v>
      </c>
      <c r="H137" s="881">
        <f t="shared" si="8"/>
        <v>0</v>
      </c>
      <c r="I137" s="913">
        <f t="shared" si="9"/>
        <v>0</v>
      </c>
      <c r="J137" s="881">
        <f t="shared" si="10"/>
        <v>0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14</v>
      </c>
      <c r="B138" s="895">
        <f t="shared" si="13"/>
        <v>14</v>
      </c>
      <c r="C138" s="913">
        <f>IF(OR(A138&lt;$G$41, A138&gt;'1. AgeData'!$I$27),0,(IF($G$87="Bad Yr",0,$G$87)*12)*POWER((1+$H$65),(A138-A$124)))</f>
        <v>0</v>
      </c>
      <c r="D138" s="912">
        <f>IF(OR(B138&lt;$G$43, B138&gt;'1. AgeData'!$I$28),0,(IF($G$88="Bad Yr",0,$G$88)*12)*POWER((1+$H$65),(B138-B$124)))</f>
        <v>0</v>
      </c>
      <c r="E138" s="1269">
        <f>IF((A138&lt;'1. AgeData'!$I$27),C138*K138,0)</f>
        <v>0</v>
      </c>
      <c r="F138" s="1270">
        <f>IF((B138&lt;'1. AgeData'!$I$28),D138*K138,0)</f>
        <v>0</v>
      </c>
      <c r="G138" s="881">
        <f t="shared" si="7"/>
        <v>0</v>
      </c>
      <c r="H138" s="881">
        <f t="shared" si="8"/>
        <v>0</v>
      </c>
      <c r="I138" s="913">
        <f t="shared" si="9"/>
        <v>0</v>
      </c>
      <c r="J138" s="881">
        <f t="shared" si="10"/>
        <v>0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15</v>
      </c>
      <c r="B139" s="895">
        <f t="shared" si="13"/>
        <v>15</v>
      </c>
      <c r="C139" s="913">
        <f>IF(OR(A139&lt;$G$41, A139&gt;'1. AgeData'!$I$27),0,(IF($G$87="Bad Yr",0,$G$87)*12)*POWER((1+$H$65),(A139-A$124)))</f>
        <v>0</v>
      </c>
      <c r="D139" s="912">
        <f>IF(OR(B139&lt;$G$43, B139&gt;'1. AgeData'!$I$28),0,(IF($G$88="Bad Yr",0,$G$88)*12)*POWER((1+$H$65),(B139-B$124)))</f>
        <v>0</v>
      </c>
      <c r="E139" s="1269">
        <f>IF((A139&lt;'1. AgeData'!$I$27),C139*K139,0)</f>
        <v>0</v>
      </c>
      <c r="F139" s="1270">
        <f>IF((B139&lt;'1. AgeData'!$I$28),D139*K139,0)</f>
        <v>0</v>
      </c>
      <c r="G139" s="881">
        <f t="shared" si="7"/>
        <v>0</v>
      </c>
      <c r="H139" s="881">
        <f t="shared" si="8"/>
        <v>0</v>
      </c>
      <c r="I139" s="913">
        <f t="shared" si="9"/>
        <v>0</v>
      </c>
      <c r="J139" s="881">
        <f t="shared" si="10"/>
        <v>0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16</v>
      </c>
      <c r="B140" s="895">
        <f t="shared" si="13"/>
        <v>16</v>
      </c>
      <c r="C140" s="913">
        <f>IF(OR(A140&lt;$G$41, A140&gt;'1. AgeData'!$I$27),0,(IF($G$87="Bad Yr",0,$G$87)*12)*POWER((1+$H$65),(A140-A$124)))</f>
        <v>0</v>
      </c>
      <c r="D140" s="912">
        <f>IF(OR(B140&lt;$G$43, B140&gt;'1. AgeData'!$I$28),0,(IF($G$88="Bad Yr",0,$G$88)*12)*POWER((1+$H$65),(B140-B$124)))</f>
        <v>0</v>
      </c>
      <c r="E140" s="1269">
        <f>IF((A140&lt;'1. AgeData'!$I$27),C140*K140,0)</f>
        <v>0</v>
      </c>
      <c r="F140" s="1270">
        <f>IF((B140&lt;'1. AgeData'!$I$28),D140*K140,0)</f>
        <v>0</v>
      </c>
      <c r="G140" s="881">
        <f t="shared" si="7"/>
        <v>0</v>
      </c>
      <c r="H140" s="881">
        <f t="shared" si="8"/>
        <v>0</v>
      </c>
      <c r="I140" s="913">
        <f t="shared" si="9"/>
        <v>0</v>
      </c>
      <c r="J140" s="881">
        <f t="shared" si="10"/>
        <v>0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17</v>
      </c>
      <c r="B141" s="895">
        <f t="shared" si="13"/>
        <v>17</v>
      </c>
      <c r="C141" s="913">
        <f>IF(OR(A141&lt;$G$41, A141&gt;'1. AgeData'!$I$27),0,(IF($G$87="Bad Yr",0,$G$87)*12)*POWER((1+$H$65),(A141-A$124)))</f>
        <v>0</v>
      </c>
      <c r="D141" s="912">
        <f>IF(OR(B141&lt;$G$43, B141&gt;'1. AgeData'!$I$28),0,(IF($G$88="Bad Yr",0,$G$88)*12)*POWER((1+$H$65),(B141-B$124)))</f>
        <v>0</v>
      </c>
      <c r="E141" s="1269">
        <f>IF((A141&lt;'1. AgeData'!$I$27),C141*K141,0)</f>
        <v>0</v>
      </c>
      <c r="F141" s="1270">
        <f>IF((B141&lt;'1. AgeData'!$I$28),D141*K141,0)</f>
        <v>0</v>
      </c>
      <c r="G141" s="881">
        <f t="shared" si="7"/>
        <v>0</v>
      </c>
      <c r="H141" s="881">
        <f t="shared" si="8"/>
        <v>0</v>
      </c>
      <c r="I141" s="913">
        <f t="shared" si="9"/>
        <v>0</v>
      </c>
      <c r="J141" s="881">
        <f t="shared" si="10"/>
        <v>0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18</v>
      </c>
      <c r="B142" s="895">
        <f t="shared" si="13"/>
        <v>18</v>
      </c>
      <c r="C142" s="913">
        <f>IF(OR(A142&lt;$G$41, A142&gt;'1. AgeData'!$I$27),0,(IF($G$87="Bad Yr",0,$G$87)*12)*POWER((1+$H$65),(A142-A$124)))</f>
        <v>0</v>
      </c>
      <c r="D142" s="912">
        <f>IF(OR(B142&lt;$G$43, B142&gt;'1. AgeData'!$I$28),0,(IF($G$88="Bad Yr",0,$G$88)*12)*POWER((1+$H$65),(B142-B$124)))</f>
        <v>0</v>
      </c>
      <c r="E142" s="1269">
        <f>IF((A142&lt;'1. AgeData'!$I$27),C142*K142,0)</f>
        <v>0</v>
      </c>
      <c r="F142" s="1270">
        <f>IF((B142&lt;'1. AgeData'!$I$28),D142*K142,0)</f>
        <v>0</v>
      </c>
      <c r="G142" s="881">
        <f t="shared" si="7"/>
        <v>0</v>
      </c>
      <c r="H142" s="881">
        <f t="shared" si="8"/>
        <v>0</v>
      </c>
      <c r="I142" s="913">
        <f t="shared" si="9"/>
        <v>0</v>
      </c>
      <c r="J142" s="881">
        <f t="shared" si="10"/>
        <v>0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19</v>
      </c>
      <c r="B143" s="895">
        <f t="shared" si="13"/>
        <v>19</v>
      </c>
      <c r="C143" s="913">
        <f>IF(OR(A143&lt;$G$41, A143&gt;'1. AgeData'!$I$27),0,(IF($G$87="Bad Yr",0,$G$87)*12)*POWER((1+$H$65),(A143-A$124)))</f>
        <v>0</v>
      </c>
      <c r="D143" s="912">
        <f>IF(OR(B143&lt;$G$43, B143&gt;'1. AgeData'!$I$28),0,(IF($G$88="Bad Yr",0,$G$88)*12)*POWER((1+$H$65),(B143-B$124)))</f>
        <v>0</v>
      </c>
      <c r="E143" s="1269">
        <f>IF((A143&lt;'1. AgeData'!$I$27),C143*K143,0)</f>
        <v>0</v>
      </c>
      <c r="F143" s="1270">
        <f>IF((B143&lt;'1. AgeData'!$I$28),D143*K143,0)</f>
        <v>0</v>
      </c>
      <c r="G143" s="881">
        <f t="shared" si="7"/>
        <v>0</v>
      </c>
      <c r="H143" s="881">
        <f t="shared" si="8"/>
        <v>0</v>
      </c>
      <c r="I143" s="913">
        <f t="shared" si="9"/>
        <v>0</v>
      </c>
      <c r="J143" s="881">
        <f t="shared" si="10"/>
        <v>0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20</v>
      </c>
      <c r="B144" s="895">
        <f t="shared" ref="B144:B157" si="16">B143+1</f>
        <v>20</v>
      </c>
      <c r="C144" s="913">
        <f>IF(OR(A144&lt;$G$41, A144&gt;'1. AgeData'!$I$27),0,(IF($G$87="Bad Yr",0,$G$87)*12)*POWER((1+$H$65),(A144-A$124)))</f>
        <v>0</v>
      </c>
      <c r="D144" s="912">
        <f>IF(OR(B144&lt;$G$43, B144&gt;'1. AgeData'!$I$28),0,(IF($G$88="Bad Yr",0,$G$88)*12)*POWER((1+$H$65),(B144-B$124)))</f>
        <v>0</v>
      </c>
      <c r="E144" s="1269">
        <f>IF((A144&lt;'1. AgeData'!$I$27),C144*K144,0)</f>
        <v>0</v>
      </c>
      <c r="F144" s="1270">
        <f>IF((B144&lt;'1. AgeData'!$I$28),D144*K144,0)</f>
        <v>0</v>
      </c>
      <c r="G144" s="881">
        <f t="shared" si="7"/>
        <v>0</v>
      </c>
      <c r="H144" s="881">
        <f t="shared" si="8"/>
        <v>0</v>
      </c>
      <c r="I144" s="913">
        <f t="shared" si="9"/>
        <v>0</v>
      </c>
      <c r="J144" s="881">
        <f t="shared" si="10"/>
        <v>0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21</v>
      </c>
      <c r="B145" s="895">
        <f t="shared" si="16"/>
        <v>21</v>
      </c>
      <c r="C145" s="913">
        <f>IF(OR(A145&lt;$G$41, A145&gt;'1. AgeData'!$I$27),0,(IF($G$87="Bad Yr",0,$G$87)*12)*POWER((1+$H$65),(A145-A$124)))</f>
        <v>0</v>
      </c>
      <c r="D145" s="912">
        <f>IF(OR(B145&lt;$G$43, B145&gt;'1. AgeData'!$I$28),0,(IF($G$88="Bad Yr",0,$G$88)*12)*POWER((1+$H$65),(B145-B$124)))</f>
        <v>0</v>
      </c>
      <c r="E145" s="1269">
        <f>IF((A145&lt;'1. AgeData'!$I$27),C145*K145,0)</f>
        <v>0</v>
      </c>
      <c r="F145" s="1270">
        <f>IF((B145&lt;'1. AgeData'!$I$28),D145*K145,0)</f>
        <v>0</v>
      </c>
      <c r="G145" s="881">
        <f t="shared" si="7"/>
        <v>0</v>
      </c>
      <c r="H145" s="881">
        <f t="shared" si="8"/>
        <v>0</v>
      </c>
      <c r="I145" s="913">
        <f t="shared" si="9"/>
        <v>0</v>
      </c>
      <c r="J145" s="881">
        <f t="shared" si="10"/>
        <v>0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22</v>
      </c>
      <c r="B146" s="895">
        <f t="shared" si="16"/>
        <v>22</v>
      </c>
      <c r="C146" s="913">
        <f>IF(OR(A146&lt;$G$41, A146&gt;'1. AgeData'!$I$27),0,(IF($G$87="Bad Yr",0,$G$87)*12)*POWER((1+$H$65),(A146-A$124)))</f>
        <v>0</v>
      </c>
      <c r="D146" s="912">
        <f>IF(OR(B146&lt;$G$43, B146&gt;'1. AgeData'!$I$28),0,(IF($G$88="Bad Yr",0,$G$88)*12)*POWER((1+$H$65),(B146-B$124)))</f>
        <v>0</v>
      </c>
      <c r="E146" s="1269">
        <f>IF((A146&lt;'1. AgeData'!$I$27),C146*K146,0)</f>
        <v>0</v>
      </c>
      <c r="F146" s="1270">
        <f>IF((B146&lt;'1. AgeData'!$I$28),D146*K146,0)</f>
        <v>0</v>
      </c>
      <c r="G146" s="881">
        <f t="shared" si="7"/>
        <v>0</v>
      </c>
      <c r="H146" s="881">
        <f t="shared" si="8"/>
        <v>0</v>
      </c>
      <c r="I146" s="913">
        <f t="shared" si="9"/>
        <v>0</v>
      </c>
      <c r="J146" s="881">
        <f t="shared" si="10"/>
        <v>0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23</v>
      </c>
      <c r="B147" s="895">
        <f t="shared" si="16"/>
        <v>23</v>
      </c>
      <c r="C147" s="913">
        <f>IF(OR(A147&lt;$G$41, A147&gt;'1. AgeData'!$I$27),0,(IF($G$87="Bad Yr",0,$G$87)*12)*POWER((1+$H$65),(A147-A$124)))</f>
        <v>0</v>
      </c>
      <c r="D147" s="912">
        <f>IF(OR(B147&lt;$G$43, B147&gt;'1. AgeData'!$I$28),0,(IF($G$88="Bad Yr",0,$G$88)*12)*POWER((1+$H$65),(B147-B$124)))</f>
        <v>0</v>
      </c>
      <c r="E147" s="1269">
        <f>IF((A147&lt;'1. AgeData'!$I$27),C147*K147,0)</f>
        <v>0</v>
      </c>
      <c r="F147" s="1270">
        <f>IF((B147&lt;'1. AgeData'!$I$28),D147*K147,0)</f>
        <v>0</v>
      </c>
      <c r="G147" s="881">
        <f t="shared" si="7"/>
        <v>0</v>
      </c>
      <c r="H147" s="881">
        <f t="shared" si="8"/>
        <v>0</v>
      </c>
      <c r="I147" s="913">
        <f t="shared" si="9"/>
        <v>0</v>
      </c>
      <c r="J147" s="881">
        <f t="shared" si="10"/>
        <v>0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24</v>
      </c>
      <c r="B148" s="895">
        <f t="shared" si="16"/>
        <v>24</v>
      </c>
      <c r="C148" s="913">
        <f>IF(OR(A148&lt;$G$41, A148&gt;'1. AgeData'!$I$27),0,(IF($G$87="Bad Yr",0,$G$87)*12)*POWER((1+$H$65),(A148-A$124)))</f>
        <v>0</v>
      </c>
      <c r="D148" s="912">
        <f>IF(OR(B148&lt;$G$43, B148&gt;'1. AgeData'!$I$28),0,(IF($G$88="Bad Yr",0,$G$88)*12)*POWER((1+$H$65),(B148-B$124)))</f>
        <v>0</v>
      </c>
      <c r="E148" s="1269">
        <f>IF((A148&lt;'1. AgeData'!$I$27),C148*K148,0)</f>
        <v>0</v>
      </c>
      <c r="F148" s="1270">
        <f>IF((B148&lt;'1. AgeData'!$I$28),D148*K148,0)</f>
        <v>0</v>
      </c>
      <c r="G148" s="881">
        <f t="shared" si="7"/>
        <v>0</v>
      </c>
      <c r="H148" s="881">
        <f t="shared" si="8"/>
        <v>0</v>
      </c>
      <c r="I148" s="913">
        <f t="shared" si="9"/>
        <v>0</v>
      </c>
      <c r="J148" s="881">
        <f t="shared" si="10"/>
        <v>0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25</v>
      </c>
      <c r="B149" s="895">
        <f t="shared" si="16"/>
        <v>25</v>
      </c>
      <c r="C149" s="913">
        <f>IF(OR(A149&lt;$G$41, A149&gt;'1. AgeData'!$I$27),0,(IF($G$87="Bad Yr",0,$G$87)*12)*POWER((1+$H$65),(A149-A$124)))</f>
        <v>0</v>
      </c>
      <c r="D149" s="912">
        <f>IF(OR(B149&lt;$G$43, B149&gt;'1. AgeData'!$I$28),0,(IF($G$88="Bad Yr",0,$G$88)*12)*POWER((1+$H$65),(B149-B$124)))</f>
        <v>0</v>
      </c>
      <c r="E149" s="1269">
        <f>IF((A149&lt;'1. AgeData'!$I$27),C149*K149,0)</f>
        <v>0</v>
      </c>
      <c r="F149" s="1270">
        <f>IF((B149&lt;'1. AgeData'!$I$28),D149*K149,0)</f>
        <v>0</v>
      </c>
      <c r="G149" s="881">
        <f t="shared" si="7"/>
        <v>0</v>
      </c>
      <c r="H149" s="881">
        <f t="shared" si="8"/>
        <v>0</v>
      </c>
      <c r="I149" s="913">
        <f t="shared" si="9"/>
        <v>0</v>
      </c>
      <c r="J149" s="881">
        <f t="shared" si="10"/>
        <v>0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26</v>
      </c>
      <c r="B150" s="918">
        <f t="shared" si="16"/>
        <v>26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0</v>
      </c>
      <c r="E150" s="1269">
        <f>IF((A150&lt;'1. AgeData'!$I$27),C150*K150,0)</f>
        <v>0</v>
      </c>
      <c r="F150" s="1270">
        <f>IF((B150&lt;'1. AgeData'!$I$28),D150*K150,0)</f>
        <v>0</v>
      </c>
      <c r="G150" s="881">
        <f t="shared" si="7"/>
        <v>0</v>
      </c>
      <c r="H150" s="881">
        <f t="shared" si="8"/>
        <v>0</v>
      </c>
      <c r="I150" s="913">
        <f t="shared" si="9"/>
        <v>0</v>
      </c>
      <c r="J150" s="881">
        <f t="shared" si="10"/>
        <v>0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27</v>
      </c>
      <c r="B151" s="895">
        <f t="shared" si="16"/>
        <v>27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0</v>
      </c>
      <c r="E151" s="1269">
        <f>IF((A151&lt;'1. AgeData'!$I$27),C151*K151,0)</f>
        <v>0</v>
      </c>
      <c r="F151" s="1270">
        <f>IF((B151&lt;'1. AgeData'!$I$28),D151*K151,0)</f>
        <v>0</v>
      </c>
      <c r="G151" s="881">
        <f t="shared" si="7"/>
        <v>0</v>
      </c>
      <c r="H151" s="881">
        <f t="shared" si="8"/>
        <v>0</v>
      </c>
      <c r="I151" s="913">
        <f t="shared" si="9"/>
        <v>0</v>
      </c>
      <c r="J151" s="881">
        <f t="shared" si="10"/>
        <v>0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28</v>
      </c>
      <c r="B152" s="895">
        <f t="shared" si="16"/>
        <v>28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0</v>
      </c>
      <c r="E152" s="1269">
        <f>IF((A152&lt;'1. AgeData'!$I$27),C152*K152,0)</f>
        <v>0</v>
      </c>
      <c r="F152" s="1270">
        <f>IF((B152&lt;'1. AgeData'!$I$28),D152*K152,0)</f>
        <v>0</v>
      </c>
      <c r="G152" s="881">
        <f t="shared" si="7"/>
        <v>0</v>
      </c>
      <c r="H152" s="881">
        <f t="shared" si="8"/>
        <v>0</v>
      </c>
      <c r="I152" s="913">
        <f t="shared" si="9"/>
        <v>0</v>
      </c>
      <c r="J152" s="881">
        <f t="shared" si="10"/>
        <v>0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29</v>
      </c>
      <c r="B153" s="895">
        <f t="shared" si="16"/>
        <v>29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0</v>
      </c>
      <c r="E153" s="1269">
        <f>IF((A153&lt;'1. AgeData'!$I$27),C153*K153,0)</f>
        <v>0</v>
      </c>
      <c r="F153" s="1270">
        <f>IF((B153&lt;'1. AgeData'!$I$28),D153*K153,0)</f>
        <v>0</v>
      </c>
      <c r="G153" s="881">
        <f t="shared" si="7"/>
        <v>0</v>
      </c>
      <c r="H153" s="881">
        <f t="shared" si="8"/>
        <v>0</v>
      </c>
      <c r="I153" s="913">
        <f t="shared" si="9"/>
        <v>0</v>
      </c>
      <c r="J153" s="881">
        <f t="shared" si="10"/>
        <v>0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30</v>
      </c>
      <c r="B154" s="895">
        <f t="shared" si="16"/>
        <v>30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0</v>
      </c>
      <c r="E154" s="1269">
        <f>IF((A154&lt;'1. AgeData'!$I$27),C154*K154,0)</f>
        <v>0</v>
      </c>
      <c r="F154" s="1270">
        <f>IF((B154&lt;'1. AgeData'!$I$28),D154*K154,0)</f>
        <v>0</v>
      </c>
      <c r="G154" s="881">
        <f t="shared" si="7"/>
        <v>0</v>
      </c>
      <c r="H154" s="881">
        <f t="shared" si="8"/>
        <v>0</v>
      </c>
      <c r="I154" s="913">
        <f t="shared" si="9"/>
        <v>0</v>
      </c>
      <c r="J154" s="881">
        <f t="shared" si="10"/>
        <v>0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31</v>
      </c>
      <c r="B155" s="895">
        <f t="shared" si="16"/>
        <v>31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0</v>
      </c>
      <c r="E155" s="1269">
        <f>IF((A155&lt;'1. AgeData'!$I$27),C155*K155,0)</f>
        <v>0</v>
      </c>
      <c r="F155" s="1270">
        <f>IF((B155&lt;'1. AgeData'!$I$28),D155*K155,0)</f>
        <v>0</v>
      </c>
      <c r="G155" s="881">
        <f t="shared" si="7"/>
        <v>0</v>
      </c>
      <c r="H155" s="881">
        <f t="shared" si="8"/>
        <v>0</v>
      </c>
      <c r="I155" s="913">
        <f t="shared" si="9"/>
        <v>0</v>
      </c>
      <c r="J155" s="881">
        <f t="shared" si="10"/>
        <v>0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32</v>
      </c>
      <c r="B156" s="895">
        <f t="shared" si="16"/>
        <v>32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0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33</v>
      </c>
      <c r="B157" s="895">
        <f t="shared" si="16"/>
        <v>33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34</v>
      </c>
      <c r="B158" s="895">
        <f t="shared" si="17"/>
        <v>34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35</v>
      </c>
      <c r="B159" s="895">
        <f t="shared" si="17"/>
        <v>35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36</v>
      </c>
      <c r="B160" s="897">
        <f t="shared" si="17"/>
        <v>36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F102" sqref="F102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0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0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0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0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0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0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0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0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0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0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0</v>
      </c>
      <c r="B100" s="895">
        <f>'R. Results'!B239</f>
        <v>0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1</v>
      </c>
      <c r="B101" s="895">
        <f t="shared" ref="B101:B136" si="4">B100+1</f>
        <v>1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2</v>
      </c>
      <c r="B102" s="915">
        <f t="shared" si="4"/>
        <v>2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3</v>
      </c>
      <c r="B103" s="895">
        <f t="shared" si="4"/>
        <v>3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4</v>
      </c>
      <c r="B104" s="895">
        <f t="shared" si="4"/>
        <v>4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5</v>
      </c>
      <c r="B105" s="895">
        <f t="shared" si="4"/>
        <v>5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</v>
      </c>
      <c r="B106" s="895">
        <f t="shared" si="4"/>
        <v>6</v>
      </c>
      <c r="C106" s="913">
        <f t="shared" si="5"/>
        <v>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0</v>
      </c>
      <c r="H106" s="881">
        <f t="shared" si="8"/>
        <v>0</v>
      </c>
      <c r="I106" s="914">
        <f t="shared" si="2"/>
        <v>0</v>
      </c>
    </row>
    <row r="107" spans="1:11" x14ac:dyDescent="0.25">
      <c r="A107" s="894">
        <f t="shared" si="3"/>
        <v>7</v>
      </c>
      <c r="B107" s="895">
        <f t="shared" si="4"/>
        <v>7</v>
      </c>
      <c r="C107" s="913">
        <f t="shared" si="5"/>
        <v>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0</v>
      </c>
      <c r="H107" s="881">
        <f t="shared" si="8"/>
        <v>0</v>
      </c>
      <c r="I107" s="914">
        <f t="shared" si="2"/>
        <v>0</v>
      </c>
    </row>
    <row r="108" spans="1:11" x14ac:dyDescent="0.25">
      <c r="A108" s="894">
        <f t="shared" si="3"/>
        <v>8</v>
      </c>
      <c r="B108" s="895">
        <f t="shared" si="4"/>
        <v>8</v>
      </c>
      <c r="C108" s="913">
        <f t="shared" si="5"/>
        <v>0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0</v>
      </c>
      <c r="H108" s="881">
        <f t="shared" si="8"/>
        <v>0</v>
      </c>
      <c r="I108" s="914">
        <f t="shared" si="2"/>
        <v>0</v>
      </c>
    </row>
    <row r="109" spans="1:11" x14ac:dyDescent="0.25">
      <c r="A109" s="894">
        <f t="shared" si="3"/>
        <v>9</v>
      </c>
      <c r="B109" s="895">
        <f t="shared" si="4"/>
        <v>9</v>
      </c>
      <c r="C109" s="913">
        <f t="shared" si="5"/>
        <v>0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0</v>
      </c>
      <c r="H109" s="881">
        <f t="shared" si="8"/>
        <v>0</v>
      </c>
      <c r="I109" s="914">
        <f t="shared" si="2"/>
        <v>0</v>
      </c>
    </row>
    <row r="110" spans="1:11" x14ac:dyDescent="0.25">
      <c r="A110" s="894">
        <f t="shared" si="3"/>
        <v>10</v>
      </c>
      <c r="B110" s="915">
        <f t="shared" si="4"/>
        <v>10</v>
      </c>
      <c r="C110" s="913">
        <f t="shared" si="5"/>
        <v>0</v>
      </c>
      <c r="D110" s="912">
        <f t="shared" si="6"/>
        <v>0</v>
      </c>
      <c r="E110" s="913">
        <f t="shared" si="0"/>
        <v>0</v>
      </c>
      <c r="F110" s="881">
        <f t="shared" si="1"/>
        <v>0</v>
      </c>
      <c r="G110" s="913">
        <f t="shared" si="7"/>
        <v>0</v>
      </c>
      <c r="H110" s="881">
        <f t="shared" si="8"/>
        <v>0</v>
      </c>
      <c r="I110" s="914">
        <f t="shared" si="2"/>
        <v>0</v>
      </c>
    </row>
    <row r="111" spans="1:11" x14ac:dyDescent="0.25">
      <c r="A111" s="894">
        <f t="shared" si="3"/>
        <v>11</v>
      </c>
      <c r="B111" s="895">
        <f t="shared" si="4"/>
        <v>11</v>
      </c>
      <c r="C111" s="913">
        <f t="shared" si="5"/>
        <v>0</v>
      </c>
      <c r="D111" s="912">
        <f t="shared" si="6"/>
        <v>0</v>
      </c>
      <c r="E111" s="913">
        <f t="shared" si="0"/>
        <v>0</v>
      </c>
      <c r="F111" s="881">
        <f t="shared" si="1"/>
        <v>0</v>
      </c>
      <c r="G111" s="913">
        <f t="shared" si="7"/>
        <v>0</v>
      </c>
      <c r="H111" s="881">
        <f t="shared" si="8"/>
        <v>0</v>
      </c>
      <c r="I111" s="914">
        <f t="shared" si="2"/>
        <v>0</v>
      </c>
    </row>
    <row r="112" spans="1:11" x14ac:dyDescent="0.25">
      <c r="A112" s="917">
        <f t="shared" si="3"/>
        <v>12</v>
      </c>
      <c r="B112" s="918">
        <f t="shared" si="4"/>
        <v>12</v>
      </c>
      <c r="C112" s="913">
        <f t="shared" si="5"/>
        <v>0</v>
      </c>
      <c r="D112" s="912">
        <f t="shared" si="6"/>
        <v>0</v>
      </c>
      <c r="E112" s="913">
        <f t="shared" si="0"/>
        <v>0</v>
      </c>
      <c r="F112" s="881">
        <f t="shared" si="1"/>
        <v>0</v>
      </c>
      <c r="G112" s="913">
        <f t="shared" si="7"/>
        <v>0</v>
      </c>
      <c r="H112" s="881">
        <f t="shared" si="8"/>
        <v>0</v>
      </c>
      <c r="I112" s="914">
        <f t="shared" si="2"/>
        <v>0</v>
      </c>
    </row>
    <row r="113" spans="1:9" x14ac:dyDescent="0.25">
      <c r="A113" s="894">
        <f t="shared" si="3"/>
        <v>13</v>
      </c>
      <c r="B113" s="895">
        <f t="shared" si="4"/>
        <v>13</v>
      </c>
      <c r="C113" s="913">
        <f t="shared" si="5"/>
        <v>0</v>
      </c>
      <c r="D113" s="912">
        <f t="shared" si="6"/>
        <v>0</v>
      </c>
      <c r="E113" s="913">
        <f t="shared" si="0"/>
        <v>0</v>
      </c>
      <c r="F113" s="881">
        <f t="shared" si="1"/>
        <v>0</v>
      </c>
      <c r="G113" s="913">
        <f t="shared" si="7"/>
        <v>0</v>
      </c>
      <c r="H113" s="881">
        <f t="shared" si="8"/>
        <v>0</v>
      </c>
      <c r="I113" s="914">
        <f t="shared" si="2"/>
        <v>0</v>
      </c>
    </row>
    <row r="114" spans="1:9" x14ac:dyDescent="0.25">
      <c r="A114" s="894">
        <f t="shared" si="3"/>
        <v>14</v>
      </c>
      <c r="B114" s="895">
        <f t="shared" si="4"/>
        <v>14</v>
      </c>
      <c r="C114" s="913">
        <f t="shared" si="5"/>
        <v>0</v>
      </c>
      <c r="D114" s="912">
        <f t="shared" si="6"/>
        <v>0</v>
      </c>
      <c r="E114" s="913">
        <f t="shared" si="0"/>
        <v>0</v>
      </c>
      <c r="F114" s="881">
        <f t="shared" si="1"/>
        <v>0</v>
      </c>
      <c r="G114" s="913">
        <f t="shared" si="7"/>
        <v>0</v>
      </c>
      <c r="H114" s="881">
        <f t="shared" si="8"/>
        <v>0</v>
      </c>
      <c r="I114" s="914">
        <f t="shared" si="2"/>
        <v>0</v>
      </c>
    </row>
    <row r="115" spans="1:9" x14ac:dyDescent="0.25">
      <c r="A115" s="894">
        <f t="shared" si="3"/>
        <v>15</v>
      </c>
      <c r="B115" s="895">
        <f t="shared" si="4"/>
        <v>15</v>
      </c>
      <c r="C115" s="913">
        <f t="shared" si="5"/>
        <v>0</v>
      </c>
      <c r="D115" s="912">
        <f t="shared" si="6"/>
        <v>0</v>
      </c>
      <c r="E115" s="913">
        <f t="shared" si="0"/>
        <v>0</v>
      </c>
      <c r="F115" s="881">
        <f t="shared" si="1"/>
        <v>0</v>
      </c>
      <c r="G115" s="913">
        <f t="shared" si="7"/>
        <v>0</v>
      </c>
      <c r="H115" s="881">
        <f t="shared" si="8"/>
        <v>0</v>
      </c>
      <c r="I115" s="914">
        <f t="shared" si="2"/>
        <v>0</v>
      </c>
    </row>
    <row r="116" spans="1:9" x14ac:dyDescent="0.25">
      <c r="A116" s="894">
        <f t="shared" si="3"/>
        <v>16</v>
      </c>
      <c r="B116" s="895">
        <f t="shared" si="4"/>
        <v>16</v>
      </c>
      <c r="C116" s="913">
        <f t="shared" si="5"/>
        <v>0</v>
      </c>
      <c r="D116" s="912">
        <f t="shared" si="6"/>
        <v>0</v>
      </c>
      <c r="E116" s="913">
        <f t="shared" si="0"/>
        <v>0</v>
      </c>
      <c r="F116" s="881">
        <f t="shared" si="1"/>
        <v>0</v>
      </c>
      <c r="G116" s="913">
        <f t="shared" si="7"/>
        <v>0</v>
      </c>
      <c r="H116" s="881">
        <f t="shared" si="8"/>
        <v>0</v>
      </c>
      <c r="I116" s="914">
        <f t="shared" si="2"/>
        <v>0</v>
      </c>
    </row>
    <row r="117" spans="1:9" x14ac:dyDescent="0.25">
      <c r="A117" s="894">
        <f t="shared" si="3"/>
        <v>17</v>
      </c>
      <c r="B117" s="895">
        <f t="shared" si="4"/>
        <v>17</v>
      </c>
      <c r="C117" s="913">
        <f t="shared" si="5"/>
        <v>0</v>
      </c>
      <c r="D117" s="912">
        <f t="shared" si="6"/>
        <v>0</v>
      </c>
      <c r="E117" s="913">
        <f t="shared" si="0"/>
        <v>0</v>
      </c>
      <c r="F117" s="881">
        <f t="shared" si="1"/>
        <v>0</v>
      </c>
      <c r="G117" s="913">
        <f t="shared" si="7"/>
        <v>0</v>
      </c>
      <c r="H117" s="881">
        <f t="shared" si="8"/>
        <v>0</v>
      </c>
      <c r="I117" s="914">
        <f t="shared" si="2"/>
        <v>0</v>
      </c>
    </row>
    <row r="118" spans="1:9" x14ac:dyDescent="0.25">
      <c r="A118" s="894">
        <f t="shared" si="3"/>
        <v>18</v>
      </c>
      <c r="B118" s="895">
        <f t="shared" si="4"/>
        <v>18</v>
      </c>
      <c r="C118" s="913">
        <f t="shared" si="5"/>
        <v>0</v>
      </c>
      <c r="D118" s="912">
        <f t="shared" si="6"/>
        <v>0</v>
      </c>
      <c r="E118" s="913">
        <f t="shared" si="0"/>
        <v>0</v>
      </c>
      <c r="F118" s="881">
        <f t="shared" si="1"/>
        <v>0</v>
      </c>
      <c r="G118" s="913">
        <f t="shared" si="7"/>
        <v>0</v>
      </c>
      <c r="H118" s="881">
        <f t="shared" si="8"/>
        <v>0</v>
      </c>
      <c r="I118" s="914">
        <f t="shared" si="2"/>
        <v>0</v>
      </c>
    </row>
    <row r="119" spans="1:9" x14ac:dyDescent="0.25">
      <c r="A119" s="894">
        <f t="shared" si="3"/>
        <v>19</v>
      </c>
      <c r="B119" s="895">
        <f t="shared" si="4"/>
        <v>19</v>
      </c>
      <c r="C119" s="913">
        <f t="shared" si="5"/>
        <v>0</v>
      </c>
      <c r="D119" s="912">
        <f t="shared" si="6"/>
        <v>0</v>
      </c>
      <c r="E119" s="913">
        <f t="shared" si="0"/>
        <v>0</v>
      </c>
      <c r="F119" s="881">
        <f t="shared" si="1"/>
        <v>0</v>
      </c>
      <c r="G119" s="913">
        <f t="shared" si="7"/>
        <v>0</v>
      </c>
      <c r="H119" s="881">
        <f t="shared" si="8"/>
        <v>0</v>
      </c>
      <c r="I119" s="914">
        <f t="shared" si="2"/>
        <v>0</v>
      </c>
    </row>
    <row r="120" spans="1:9" x14ac:dyDescent="0.25">
      <c r="A120" s="894">
        <f t="shared" si="3"/>
        <v>20</v>
      </c>
      <c r="B120" s="895">
        <f t="shared" si="4"/>
        <v>20</v>
      </c>
      <c r="C120" s="913">
        <f t="shared" si="5"/>
        <v>0</v>
      </c>
      <c r="D120" s="912">
        <f t="shared" si="6"/>
        <v>0</v>
      </c>
      <c r="E120" s="913">
        <f t="shared" si="0"/>
        <v>0</v>
      </c>
      <c r="F120" s="881">
        <f t="shared" si="1"/>
        <v>0</v>
      </c>
      <c r="G120" s="913">
        <f t="shared" si="7"/>
        <v>0</v>
      </c>
      <c r="H120" s="881">
        <f t="shared" si="8"/>
        <v>0</v>
      </c>
      <c r="I120" s="914">
        <f t="shared" si="2"/>
        <v>0</v>
      </c>
    </row>
    <row r="121" spans="1:9" x14ac:dyDescent="0.25">
      <c r="A121" s="894">
        <f t="shared" si="3"/>
        <v>21</v>
      </c>
      <c r="B121" s="895">
        <f t="shared" si="4"/>
        <v>21</v>
      </c>
      <c r="C121" s="913">
        <f t="shared" si="5"/>
        <v>0</v>
      </c>
      <c r="D121" s="912">
        <f t="shared" si="6"/>
        <v>0</v>
      </c>
      <c r="E121" s="913">
        <f t="shared" si="0"/>
        <v>0</v>
      </c>
      <c r="F121" s="881">
        <f t="shared" si="1"/>
        <v>0</v>
      </c>
      <c r="G121" s="913">
        <f t="shared" si="7"/>
        <v>0</v>
      </c>
      <c r="H121" s="881">
        <f t="shared" si="8"/>
        <v>0</v>
      </c>
      <c r="I121" s="914">
        <f t="shared" si="2"/>
        <v>0</v>
      </c>
    </row>
    <row r="122" spans="1:9" x14ac:dyDescent="0.25">
      <c r="A122" s="894">
        <f t="shared" si="3"/>
        <v>22</v>
      </c>
      <c r="B122" s="895">
        <f t="shared" si="4"/>
        <v>22</v>
      </c>
      <c r="C122" s="913">
        <f t="shared" si="5"/>
        <v>0</v>
      </c>
      <c r="D122" s="912">
        <f t="shared" si="6"/>
        <v>0</v>
      </c>
      <c r="E122" s="913">
        <f t="shared" si="0"/>
        <v>0</v>
      </c>
      <c r="F122" s="881">
        <f t="shared" si="1"/>
        <v>0</v>
      </c>
      <c r="G122" s="913">
        <f t="shared" si="7"/>
        <v>0</v>
      </c>
      <c r="H122" s="881">
        <f t="shared" si="8"/>
        <v>0</v>
      </c>
      <c r="I122" s="914">
        <f t="shared" si="2"/>
        <v>0</v>
      </c>
    </row>
    <row r="123" spans="1:9" x14ac:dyDescent="0.25">
      <c r="A123" s="894">
        <f t="shared" si="3"/>
        <v>23</v>
      </c>
      <c r="B123" s="895">
        <f t="shared" si="4"/>
        <v>23</v>
      </c>
      <c r="C123" s="913">
        <f t="shared" si="5"/>
        <v>0</v>
      </c>
      <c r="D123" s="912">
        <f t="shared" si="6"/>
        <v>0</v>
      </c>
      <c r="E123" s="913">
        <f t="shared" si="0"/>
        <v>0</v>
      </c>
      <c r="F123" s="881">
        <f t="shared" si="1"/>
        <v>0</v>
      </c>
      <c r="G123" s="913">
        <f t="shared" si="7"/>
        <v>0</v>
      </c>
      <c r="H123" s="881">
        <f t="shared" si="8"/>
        <v>0</v>
      </c>
      <c r="I123" s="914">
        <f t="shared" si="2"/>
        <v>0</v>
      </c>
    </row>
    <row r="124" spans="1:9" x14ac:dyDescent="0.25">
      <c r="A124" s="894">
        <f t="shared" si="3"/>
        <v>24</v>
      </c>
      <c r="B124" s="895">
        <f t="shared" si="4"/>
        <v>24</v>
      </c>
      <c r="C124" s="913">
        <f t="shared" si="5"/>
        <v>0</v>
      </c>
      <c r="D124" s="912">
        <f t="shared" si="6"/>
        <v>0</v>
      </c>
      <c r="E124" s="913">
        <f t="shared" si="0"/>
        <v>0</v>
      </c>
      <c r="F124" s="881">
        <f t="shared" si="1"/>
        <v>0</v>
      </c>
      <c r="G124" s="913">
        <f t="shared" si="7"/>
        <v>0</v>
      </c>
      <c r="H124" s="881">
        <f t="shared" si="8"/>
        <v>0</v>
      </c>
      <c r="I124" s="914">
        <f t="shared" si="2"/>
        <v>0</v>
      </c>
    </row>
    <row r="125" spans="1:9" x14ac:dyDescent="0.25">
      <c r="A125" s="917">
        <f t="shared" si="3"/>
        <v>25</v>
      </c>
      <c r="B125" s="918">
        <f t="shared" si="4"/>
        <v>25</v>
      </c>
      <c r="C125" s="913">
        <f t="shared" si="5"/>
        <v>0</v>
      </c>
      <c r="D125" s="912">
        <f t="shared" si="6"/>
        <v>0</v>
      </c>
      <c r="E125" s="913">
        <f t="shared" si="0"/>
        <v>0</v>
      </c>
      <c r="F125" s="881">
        <f t="shared" si="1"/>
        <v>0</v>
      </c>
      <c r="G125" s="913">
        <f t="shared" si="7"/>
        <v>0</v>
      </c>
      <c r="H125" s="881">
        <f t="shared" si="8"/>
        <v>0</v>
      </c>
      <c r="I125" s="914">
        <f t="shared" si="2"/>
        <v>0</v>
      </c>
    </row>
    <row r="126" spans="1:9" x14ac:dyDescent="0.25">
      <c r="A126" s="894">
        <f t="shared" si="3"/>
        <v>26</v>
      </c>
      <c r="B126" s="895">
        <f t="shared" si="4"/>
        <v>26</v>
      </c>
      <c r="C126" s="913">
        <f t="shared" si="5"/>
        <v>0</v>
      </c>
      <c r="D126" s="912">
        <f t="shared" si="6"/>
        <v>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0</v>
      </c>
      <c r="I126" s="914">
        <f t="shared" si="2"/>
        <v>0</v>
      </c>
    </row>
    <row r="127" spans="1:9" x14ac:dyDescent="0.25">
      <c r="A127" s="894">
        <f t="shared" si="3"/>
        <v>27</v>
      </c>
      <c r="B127" s="895">
        <f t="shared" si="4"/>
        <v>27</v>
      </c>
      <c r="C127" s="913">
        <f t="shared" si="5"/>
        <v>0</v>
      </c>
      <c r="D127" s="912">
        <f t="shared" si="6"/>
        <v>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0</v>
      </c>
      <c r="I127" s="914">
        <f t="shared" si="2"/>
        <v>0</v>
      </c>
    </row>
    <row r="128" spans="1:9" x14ac:dyDescent="0.25">
      <c r="A128" s="894">
        <f t="shared" si="3"/>
        <v>28</v>
      </c>
      <c r="B128" s="895">
        <f t="shared" si="4"/>
        <v>28</v>
      </c>
      <c r="C128" s="913">
        <f t="shared" si="5"/>
        <v>0</v>
      </c>
      <c r="D128" s="912">
        <f t="shared" si="6"/>
        <v>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0</v>
      </c>
      <c r="I128" s="914">
        <f t="shared" si="2"/>
        <v>0</v>
      </c>
    </row>
    <row r="129" spans="1:9" x14ac:dyDescent="0.25">
      <c r="A129" s="894">
        <f t="shared" si="3"/>
        <v>29</v>
      </c>
      <c r="B129" s="895">
        <f t="shared" si="4"/>
        <v>29</v>
      </c>
      <c r="C129" s="913">
        <f t="shared" si="5"/>
        <v>0</v>
      </c>
      <c r="D129" s="912">
        <f t="shared" si="6"/>
        <v>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0</v>
      </c>
      <c r="I129" s="914">
        <f t="shared" si="2"/>
        <v>0</v>
      </c>
    </row>
    <row r="130" spans="1:9" x14ac:dyDescent="0.25">
      <c r="A130" s="894">
        <f t="shared" si="3"/>
        <v>30</v>
      </c>
      <c r="B130" s="895">
        <f t="shared" si="4"/>
        <v>30</v>
      </c>
      <c r="C130" s="913">
        <f t="shared" si="5"/>
        <v>0</v>
      </c>
      <c r="D130" s="912">
        <f t="shared" si="6"/>
        <v>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0</v>
      </c>
      <c r="I130" s="914">
        <f t="shared" si="2"/>
        <v>0</v>
      </c>
    </row>
    <row r="131" spans="1:9" x14ac:dyDescent="0.25">
      <c r="A131" s="894">
        <f t="shared" si="3"/>
        <v>31</v>
      </c>
      <c r="B131" s="895">
        <f t="shared" si="4"/>
        <v>31</v>
      </c>
      <c r="C131" s="913">
        <f t="shared" si="5"/>
        <v>0</v>
      </c>
      <c r="D131" s="912">
        <f t="shared" si="6"/>
        <v>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0</v>
      </c>
      <c r="I131" s="914">
        <f t="shared" si="2"/>
        <v>0</v>
      </c>
    </row>
    <row r="132" spans="1:9" x14ac:dyDescent="0.25">
      <c r="A132" s="894">
        <f t="shared" si="3"/>
        <v>32</v>
      </c>
      <c r="B132" s="895">
        <f t="shared" si="4"/>
        <v>32</v>
      </c>
      <c r="C132" s="913">
        <f t="shared" si="5"/>
        <v>0</v>
      </c>
      <c r="D132" s="912">
        <f t="shared" si="6"/>
        <v>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0</v>
      </c>
      <c r="I132" s="914">
        <f t="shared" si="2"/>
        <v>0</v>
      </c>
    </row>
    <row r="133" spans="1:9" x14ac:dyDescent="0.25">
      <c r="A133" s="894">
        <f t="shared" si="3"/>
        <v>33</v>
      </c>
      <c r="B133" s="895">
        <f t="shared" si="4"/>
        <v>33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34</v>
      </c>
      <c r="B134" s="895">
        <f t="shared" si="4"/>
        <v>34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35</v>
      </c>
      <c r="B135" s="895">
        <f t="shared" si="4"/>
        <v>35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36</v>
      </c>
      <c r="B136" s="897">
        <f t="shared" si="4"/>
        <v>36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H185" sqref="H185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3408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3409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3422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3424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3425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3427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3590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3428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3429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3430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3431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3432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3433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3434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3435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3436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3661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3662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0</v>
      </c>
      <c r="E95" s="3332">
        <f>'1. AgeData'!$I$27</f>
        <v>0</v>
      </c>
      <c r="F95" s="1262" t="s">
        <v>3295</v>
      </c>
      <c r="G95" s="3331"/>
      <c r="H95" s="1091"/>
      <c r="I95" s="3332">
        <f>'1. AgeData'!$D$28</f>
        <v>0</v>
      </c>
      <c r="J95" s="3332">
        <f>'1. AgeData'!$I$28</f>
        <v>0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3426</v>
      </c>
      <c r="B99" s="419"/>
      <c r="C99" s="3523" t="s">
        <v>3396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22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83" t="s">
        <v>3405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48"/>
      <c r="M104" s="1418"/>
    </row>
    <row r="105" spans="1:13" ht="15.75" x14ac:dyDescent="0.25">
      <c r="A105" s="3483" t="s">
        <v>3406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48"/>
      <c r="M105" s="1418"/>
    </row>
    <row r="106" spans="1:13" ht="18.75" x14ac:dyDescent="0.3">
      <c r="A106" s="3447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48"/>
      <c r="M106" s="1418"/>
    </row>
    <row r="107" spans="1:13" ht="18.75" x14ac:dyDescent="0.3">
      <c r="A107" s="1425" t="s">
        <v>3407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48"/>
      <c r="M107" s="1418"/>
    </row>
    <row r="108" spans="1:13" ht="15.75" x14ac:dyDescent="0.25">
      <c r="A108" s="3482" t="s">
        <v>3403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48"/>
      <c r="M108" s="1418"/>
    </row>
    <row r="109" spans="1:13" s="67" customFormat="1" ht="16.5" thickBot="1" x14ac:dyDescent="0.3">
      <c r="A109" s="3482" t="s">
        <v>3400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48"/>
      <c r="M109" s="1451"/>
    </row>
    <row r="110" spans="1:13" ht="51" thickTop="1" thickBot="1" x14ac:dyDescent="0.35">
      <c r="A110" s="3447"/>
      <c r="B110" s="2869" t="s">
        <v>2523</v>
      </c>
      <c r="C110" s="3451"/>
      <c r="D110" s="3452" t="s">
        <v>2443</v>
      </c>
      <c r="E110" s="3453" t="s">
        <v>2634</v>
      </c>
      <c r="F110" s="3454" t="s">
        <v>2635</v>
      </c>
      <c r="G110" s="3455" t="s">
        <v>2636</v>
      </c>
      <c r="H110" s="3456" t="s">
        <v>2637</v>
      </c>
      <c r="I110" s="2391"/>
      <c r="J110" s="2391"/>
      <c r="K110" s="2388"/>
      <c r="L110" s="3448"/>
      <c r="M110" s="1418"/>
    </row>
    <row r="111" spans="1:13" ht="19.5" thickTop="1" x14ac:dyDescent="0.3">
      <c r="A111" s="3447"/>
      <c r="B111" s="3423" t="s">
        <v>3393</v>
      </c>
      <c r="C111" s="3457"/>
      <c r="D111" s="3674">
        <v>0</v>
      </c>
      <c r="E111" s="3458">
        <v>0</v>
      </c>
      <c r="F111" s="3459">
        <f>$F$92*G111+$F$93*H111</f>
        <v>0.02</v>
      </c>
      <c r="G111" s="3460">
        <v>0</v>
      </c>
      <c r="H111" s="3461">
        <f t="shared" ref="H111:H115" si="0">100%-G111</f>
        <v>1</v>
      </c>
      <c r="I111" s="2391"/>
      <c r="J111" s="2391"/>
      <c r="K111" s="2388"/>
      <c r="L111" s="3448"/>
      <c r="M111" s="1418"/>
    </row>
    <row r="112" spans="1:13" ht="18.75" x14ac:dyDescent="0.3">
      <c r="A112" s="3447"/>
      <c r="B112" s="3424" t="s">
        <v>3394</v>
      </c>
      <c r="C112" s="3462"/>
      <c r="D112" s="3675">
        <v>0</v>
      </c>
      <c r="E112" s="3458">
        <v>0</v>
      </c>
      <c r="F112" s="3459">
        <f>$F$92*G112+$F$93*H112</f>
        <v>0.02</v>
      </c>
      <c r="G112" s="3460">
        <v>0</v>
      </c>
      <c r="H112" s="3461">
        <f t="shared" si="0"/>
        <v>1</v>
      </c>
      <c r="I112" s="2391"/>
      <c r="J112" s="2391"/>
      <c r="K112" s="2388"/>
      <c r="L112" s="3448"/>
      <c r="M112" s="1418"/>
    </row>
    <row r="113" spans="1:13" ht="18.75" x14ac:dyDescent="0.3">
      <c r="A113" s="3447"/>
      <c r="B113" s="3424" t="s">
        <v>3395</v>
      </c>
      <c r="C113" s="3462"/>
      <c r="D113" s="3675">
        <v>0</v>
      </c>
      <c r="E113" s="3458">
        <v>0</v>
      </c>
      <c r="F113" s="3459">
        <f>$F$92*G113+$F$93*H113</f>
        <v>0.02</v>
      </c>
      <c r="G113" s="3460">
        <v>0</v>
      </c>
      <c r="H113" s="3461">
        <f t="shared" si="0"/>
        <v>1</v>
      </c>
      <c r="I113" s="2391"/>
      <c r="J113" s="2391"/>
      <c r="K113" s="2388"/>
      <c r="L113" s="3448"/>
      <c r="M113" s="1418"/>
    </row>
    <row r="114" spans="1:13" ht="18.75" x14ac:dyDescent="0.3">
      <c r="A114" s="3447"/>
      <c r="B114" s="2446" t="s">
        <v>3401</v>
      </c>
      <c r="C114" s="3463"/>
      <c r="D114" s="3403">
        <v>0</v>
      </c>
      <c r="E114" s="3458">
        <v>0</v>
      </c>
      <c r="F114" s="3459">
        <f>$F$92*G114+$F$93*H114</f>
        <v>0.02</v>
      </c>
      <c r="G114" s="3460">
        <v>0</v>
      </c>
      <c r="H114" s="3461">
        <f t="shared" si="0"/>
        <v>1</v>
      </c>
      <c r="I114" s="2391"/>
      <c r="J114" s="2391"/>
      <c r="K114" s="2388"/>
      <c r="L114" s="3448"/>
      <c r="M114" s="1418"/>
    </row>
    <row r="115" spans="1:13" ht="19.5" thickBot="1" x14ac:dyDescent="0.35">
      <c r="A115" s="3447"/>
      <c r="B115" s="2446" t="s">
        <v>3404</v>
      </c>
      <c r="C115" s="3463"/>
      <c r="D115" s="3675">
        <v>0</v>
      </c>
      <c r="E115" s="3458">
        <v>0</v>
      </c>
      <c r="F115" s="3459">
        <f>$F$92*G115+$F$93*H115</f>
        <v>0.02</v>
      </c>
      <c r="G115" s="3460">
        <v>0</v>
      </c>
      <c r="H115" s="3461">
        <f t="shared" si="0"/>
        <v>1</v>
      </c>
      <c r="I115" s="2391"/>
      <c r="J115" s="2391"/>
      <c r="K115" s="2388"/>
      <c r="L115" s="3448"/>
      <c r="M115" s="1418"/>
    </row>
    <row r="116" spans="1:13" ht="19.5" thickBot="1" x14ac:dyDescent="0.35">
      <c r="A116" s="3447"/>
      <c r="B116" s="3440" t="s">
        <v>3399</v>
      </c>
      <c r="C116" s="3464"/>
      <c r="D116" s="3443">
        <f>SUM(D111:D115)</f>
        <v>0</v>
      </c>
      <c r="E116" s="3445">
        <f>IF($D$116=0,0,(E$111*$D$111+E$112*$D$112+E$113*$D$113+E$114*$D$114+E$115*$D$115)/$D$116)</f>
        <v>0</v>
      </c>
      <c r="F116" s="3446">
        <f>IF($D$116=0,0,(F$111*$D$111+F$112*$D$112+F$113*$D$113+F$114*$D$114+F$115*$D$115)/$D$116)</f>
        <v>0</v>
      </c>
      <c r="G116" s="3520">
        <f>IF($D$116=0,0,(G$111*$D$111+G$112*$D$112+G$113*$D$113+G$114*$D$114+G$115*$D$115)/$D$116)</f>
        <v>0</v>
      </c>
      <c r="H116" s="3521">
        <f>IF($D$116=0,0,(H$111*$D$111+H$112*$D$112+H$113*$D$113+H$114*$D$114+H$115*$D$115)/$D$116)</f>
        <v>0</v>
      </c>
      <c r="I116" s="2391"/>
      <c r="J116" s="2391"/>
      <c r="K116" s="2388"/>
      <c r="L116" s="3448"/>
      <c r="M116" s="1418"/>
    </row>
    <row r="117" spans="1:13" ht="20.25" thickTop="1" thickBot="1" x14ac:dyDescent="0.35">
      <c r="A117" s="3447"/>
      <c r="B117" s="2882"/>
      <c r="C117" s="3465"/>
      <c r="D117" s="3466"/>
      <c r="E117" s="3466"/>
      <c r="F117" s="3467"/>
      <c r="G117" s="3466"/>
      <c r="H117" s="3468"/>
      <c r="I117" s="2391"/>
      <c r="J117" s="2391"/>
      <c r="K117" s="2388"/>
      <c r="L117" s="3448"/>
      <c r="M117" s="1418"/>
    </row>
    <row r="118" spans="1:13" ht="51" thickTop="1" thickBot="1" x14ac:dyDescent="0.35">
      <c r="A118" s="3447"/>
      <c r="B118" s="2869" t="s">
        <v>2524</v>
      </c>
      <c r="C118" s="3451"/>
      <c r="D118" s="3452" t="s">
        <v>2444</v>
      </c>
      <c r="E118" s="3453" t="s">
        <v>2949</v>
      </c>
      <c r="F118" s="3469" t="s">
        <v>2950</v>
      </c>
      <c r="G118" s="3455" t="s">
        <v>2951</v>
      </c>
      <c r="H118" s="3456" t="s">
        <v>2952</v>
      </c>
      <c r="I118" s="2391"/>
      <c r="J118" s="2391"/>
      <c r="K118" s="2388"/>
      <c r="L118" s="3448"/>
      <c r="M118" s="1418"/>
    </row>
    <row r="119" spans="1:13" ht="19.5" thickTop="1" x14ac:dyDescent="0.3">
      <c r="A119" s="3447"/>
      <c r="B119" s="3423" t="s">
        <v>3393</v>
      </c>
      <c r="C119" s="3457"/>
      <c r="D119" s="3674">
        <v>0</v>
      </c>
      <c r="E119" s="3458">
        <v>0</v>
      </c>
      <c r="F119" s="3470">
        <f>$F$92*G119+$F$93*H119</f>
        <v>0.02</v>
      </c>
      <c r="G119" s="3471">
        <v>0</v>
      </c>
      <c r="H119" s="3472">
        <f>100%-G119</f>
        <v>1</v>
      </c>
      <c r="I119" s="2391"/>
      <c r="J119" s="2391"/>
      <c r="K119" s="2388"/>
      <c r="L119" s="3448"/>
      <c r="M119" s="1418"/>
    </row>
    <row r="120" spans="1:13" ht="18.75" x14ac:dyDescent="0.3">
      <c r="A120" s="3447"/>
      <c r="B120" s="3424" t="s">
        <v>3394</v>
      </c>
      <c r="C120" s="3462"/>
      <c r="D120" s="3675">
        <v>0</v>
      </c>
      <c r="E120" s="3458">
        <v>0</v>
      </c>
      <c r="F120" s="3459">
        <f>$F$92*G120+$F$93*H120</f>
        <v>0.02</v>
      </c>
      <c r="G120" s="3460">
        <v>0</v>
      </c>
      <c r="H120" s="3461">
        <f t="shared" ref="H120:H123" si="1">100%-G120</f>
        <v>1</v>
      </c>
      <c r="I120" s="2391"/>
      <c r="J120" s="2391"/>
      <c r="K120" s="2388"/>
      <c r="L120" s="3448"/>
      <c r="M120" s="1418"/>
    </row>
    <row r="121" spans="1:13" ht="18.75" x14ac:dyDescent="0.3">
      <c r="A121" s="3447"/>
      <c r="B121" s="3424" t="s">
        <v>3395</v>
      </c>
      <c r="C121" s="3462"/>
      <c r="D121" s="3675">
        <v>0</v>
      </c>
      <c r="E121" s="3458">
        <v>0</v>
      </c>
      <c r="F121" s="3459">
        <f>$F$92*G121+$F$93*H121</f>
        <v>0.02</v>
      </c>
      <c r="G121" s="3460">
        <v>0</v>
      </c>
      <c r="H121" s="3461">
        <f t="shared" si="1"/>
        <v>1</v>
      </c>
      <c r="I121" s="2391"/>
      <c r="J121" s="2391"/>
      <c r="K121" s="2388"/>
      <c r="L121" s="3448"/>
      <c r="M121" s="1418"/>
    </row>
    <row r="122" spans="1:13" ht="18.75" x14ac:dyDescent="0.3">
      <c r="A122" s="3447"/>
      <c r="B122" s="2446" t="s">
        <v>3401</v>
      </c>
      <c r="C122" s="3463"/>
      <c r="D122" s="3403">
        <v>0</v>
      </c>
      <c r="E122" s="3458">
        <v>0</v>
      </c>
      <c r="F122" s="3459">
        <f>$F$92*G122+$F$93*H122</f>
        <v>0.02</v>
      </c>
      <c r="G122" s="3460">
        <v>0</v>
      </c>
      <c r="H122" s="3461">
        <f t="shared" si="1"/>
        <v>1</v>
      </c>
      <c r="I122" s="2391"/>
      <c r="J122" s="2391"/>
      <c r="K122" s="2388"/>
      <c r="L122" s="3448"/>
      <c r="M122" s="1418"/>
    </row>
    <row r="123" spans="1:13" ht="19.5" thickBot="1" x14ac:dyDescent="0.35">
      <c r="A123" s="3447"/>
      <c r="B123" s="2446" t="s">
        <v>3404</v>
      </c>
      <c r="C123" s="3463"/>
      <c r="D123" s="3675">
        <v>0</v>
      </c>
      <c r="E123" s="3458">
        <v>0</v>
      </c>
      <c r="F123" s="3473">
        <f>$F$92*G123+$F$93*H123</f>
        <v>0.02</v>
      </c>
      <c r="G123" s="3474">
        <v>0</v>
      </c>
      <c r="H123" s="3475">
        <f t="shared" si="1"/>
        <v>1</v>
      </c>
      <c r="I123" s="2391"/>
      <c r="J123" s="2391"/>
      <c r="K123" s="2388"/>
      <c r="L123" s="3448"/>
      <c r="M123" s="1418"/>
    </row>
    <row r="124" spans="1:13" ht="19.5" thickBot="1" x14ac:dyDescent="0.35">
      <c r="A124" s="3447"/>
      <c r="B124" s="3440" t="s">
        <v>3399</v>
      </c>
      <c r="C124" s="3464"/>
      <c r="D124" s="3443">
        <f>SUM(D119:D123)</f>
        <v>0</v>
      </c>
      <c r="E124" s="3442">
        <f>IF($D$124=0,0,($D$119*E$119+$D$120*E$120+$D$121*E$121+$D$122*E$122+$D$123*E$123)/$D$124)</f>
        <v>0</v>
      </c>
      <c r="F124" s="3446">
        <f>IF($D$124=0,0,($D$119*F$119+$D$120*F$120+$D$121*F$121+$D$122*F$122+$D$123*F$123)/$D$124)</f>
        <v>0</v>
      </c>
      <c r="G124" s="3442">
        <f t="shared" ref="G124:H124" si="2">IF($D$124=0,0,($D$119*G$119+$D$120*G$120+$D$121*G$121+$D$122*G$122+$D$123*G$123)/$D$124)</f>
        <v>0</v>
      </c>
      <c r="H124" s="3670">
        <f t="shared" si="2"/>
        <v>0</v>
      </c>
      <c r="I124" s="2391"/>
      <c r="J124" s="2391"/>
      <c r="K124" s="2388"/>
      <c r="L124" s="3448"/>
      <c r="M124" s="1418"/>
    </row>
    <row r="125" spans="1:13" ht="19.5" thickTop="1" x14ac:dyDescent="0.3">
      <c r="A125" s="3447"/>
      <c r="B125" s="3438"/>
      <c r="C125" s="3437"/>
      <c r="D125" s="3439"/>
      <c r="E125" s="2381"/>
      <c r="F125" s="2381"/>
      <c r="G125" s="2381"/>
      <c r="H125" s="2381"/>
      <c r="I125" s="2391"/>
      <c r="J125" s="2391"/>
      <c r="K125" s="2388"/>
      <c r="L125" s="3448"/>
      <c r="M125" s="1418"/>
    </row>
    <row r="126" spans="1:13" ht="18.75" x14ac:dyDescent="0.3">
      <c r="A126" s="1425" t="s">
        <v>3423</v>
      </c>
      <c r="B126" s="3438"/>
      <c r="C126" s="3437"/>
      <c r="D126" s="3439"/>
      <c r="E126" s="2381"/>
      <c r="F126" s="2381"/>
      <c r="G126" s="2381"/>
      <c r="H126" s="2381"/>
      <c r="I126" s="2391"/>
      <c r="J126" s="2391"/>
      <c r="K126" s="2388"/>
      <c r="L126" s="3448"/>
      <c r="M126" s="1418"/>
    </row>
    <row r="127" spans="1:13" ht="15.75" thickBot="1" x14ac:dyDescent="0.3">
      <c r="A127" s="6" t="s">
        <v>3402</v>
      </c>
      <c r="B127" s="3438"/>
      <c r="C127" s="3437"/>
      <c r="D127" s="3439"/>
      <c r="E127" s="2381"/>
      <c r="F127" s="2381"/>
      <c r="G127" s="2381"/>
      <c r="H127" s="2381"/>
      <c r="I127" s="2391"/>
      <c r="J127" s="2391"/>
      <c r="K127" s="2388"/>
      <c r="L127" s="3448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2816</v>
      </c>
      <c r="C129" s="2879"/>
      <c r="D129" s="3476">
        <f>D116</f>
        <v>0</v>
      </c>
      <c r="E129" s="3477">
        <f>E116</f>
        <v>0</v>
      </c>
      <c r="F129" s="3449">
        <f>F116</f>
        <v>0</v>
      </c>
      <c r="G129" s="3478">
        <f>G116</f>
        <v>0</v>
      </c>
      <c r="H129" s="3450">
        <f>H116</f>
        <v>0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0</v>
      </c>
      <c r="E130" s="2448">
        <v>0</v>
      </c>
      <c r="F130" s="2517">
        <f>$F$92*G130+$F$93*H130</f>
        <v>0.02</v>
      </c>
      <c r="G130" s="2449">
        <v>0</v>
      </c>
      <c r="H130" s="2518">
        <f>100%-G130</f>
        <v>1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0</v>
      </c>
      <c r="E131" s="2448">
        <v>0</v>
      </c>
      <c r="F131" s="2517">
        <f>$F$92*G131+$F$93*H131</f>
        <v>0.02</v>
      </c>
      <c r="G131" s="2449">
        <v>0</v>
      </c>
      <c r="H131" s="2518">
        <f>100%-G131</f>
        <v>1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2816</v>
      </c>
      <c r="C135" s="2516"/>
      <c r="D135" s="3479">
        <f>D124</f>
        <v>0</v>
      </c>
      <c r="E135" s="3480">
        <f t="shared" ref="E135:H135" si="3">E124</f>
        <v>0</v>
      </c>
      <c r="F135" s="3481">
        <f t="shared" si="3"/>
        <v>0</v>
      </c>
      <c r="G135" s="3478">
        <f t="shared" si="3"/>
        <v>0</v>
      </c>
      <c r="H135" s="3450">
        <f t="shared" si="3"/>
        <v>0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0</v>
      </c>
      <c r="E136" s="2448">
        <v>0</v>
      </c>
      <c r="F136" s="2517">
        <f>$F$92*G136+$F$93*H136</f>
        <v>0.02</v>
      </c>
      <c r="G136" s="2449">
        <v>0</v>
      </c>
      <c r="H136" s="2518">
        <f>100%-G136</f>
        <v>1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0</v>
      </c>
      <c r="E137" s="2448">
        <v>0</v>
      </c>
      <c r="F137" s="2517">
        <f>$F$92*G137+$F$93*H137</f>
        <v>0.02</v>
      </c>
      <c r="G137" s="2449">
        <v>0</v>
      </c>
      <c r="H137" s="2518">
        <f>100%-G137</f>
        <v>1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3411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3412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3413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3414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3415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23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23" t="s">
        <v>3396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3417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82" t="s">
        <v>3403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82" t="s">
        <v>3400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35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491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23" t="s">
        <v>3393</v>
      </c>
      <c r="C157" s="3430"/>
      <c r="D157" s="3418">
        <v>0</v>
      </c>
      <c r="E157" s="2455">
        <v>0</v>
      </c>
      <c r="F157" s="3419">
        <v>0</v>
      </c>
      <c r="G157" s="3420">
        <v>0</v>
      </c>
      <c r="H157" s="3421">
        <v>0</v>
      </c>
      <c r="I157" s="3419">
        <v>0</v>
      </c>
      <c r="J157" s="3492">
        <v>0</v>
      </c>
      <c r="K157" s="2388"/>
      <c r="L157" s="2535"/>
      <c r="M157" s="2734"/>
    </row>
    <row r="158" spans="1:13" s="215" customFormat="1" x14ac:dyDescent="0.25">
      <c r="A158" s="2514"/>
      <c r="B158" s="3424" t="s">
        <v>3394</v>
      </c>
      <c r="C158" s="3431"/>
      <c r="D158" s="1821">
        <v>0</v>
      </c>
      <c r="E158" s="1822">
        <v>0</v>
      </c>
      <c r="F158" s="2903">
        <v>0</v>
      </c>
      <c r="G158" s="1823">
        <v>0</v>
      </c>
      <c r="H158" s="3328">
        <v>0</v>
      </c>
      <c r="I158" s="2903">
        <v>0</v>
      </c>
      <c r="J158" s="3436">
        <v>0</v>
      </c>
      <c r="K158" s="2388"/>
      <c r="L158" s="2535"/>
      <c r="M158" s="2734"/>
    </row>
    <row r="159" spans="1:13" s="215" customFormat="1" x14ac:dyDescent="0.25">
      <c r="A159" s="2514"/>
      <c r="B159" s="3424" t="s">
        <v>3395</v>
      </c>
      <c r="C159" s="3431"/>
      <c r="D159" s="1821">
        <v>0</v>
      </c>
      <c r="E159" s="1822">
        <v>0</v>
      </c>
      <c r="F159" s="2903">
        <v>0</v>
      </c>
      <c r="G159" s="1823">
        <v>0</v>
      </c>
      <c r="H159" s="3328">
        <v>0</v>
      </c>
      <c r="I159" s="2903">
        <v>0</v>
      </c>
      <c r="J159" s="3436">
        <v>0</v>
      </c>
      <c r="K159" s="2388"/>
      <c r="L159" s="2535"/>
      <c r="M159" s="2734"/>
    </row>
    <row r="160" spans="1:13" s="215" customFormat="1" x14ac:dyDescent="0.25">
      <c r="A160" s="2514"/>
      <c r="B160" s="2446" t="s">
        <v>3401</v>
      </c>
      <c r="C160" s="3432"/>
      <c r="D160" s="1821">
        <v>0</v>
      </c>
      <c r="E160" s="1822">
        <v>0</v>
      </c>
      <c r="F160" s="2903">
        <v>0</v>
      </c>
      <c r="G160" s="1823">
        <v>0</v>
      </c>
      <c r="H160" s="3328">
        <v>0</v>
      </c>
      <c r="I160" s="2903">
        <v>0</v>
      </c>
      <c r="J160" s="3436">
        <v>0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3404</v>
      </c>
      <c r="C161" s="3432"/>
      <c r="D161" s="1821">
        <v>0</v>
      </c>
      <c r="E161" s="1822">
        <v>0</v>
      </c>
      <c r="F161" s="2903">
        <v>0</v>
      </c>
      <c r="G161" s="1823">
        <v>0</v>
      </c>
      <c r="H161" s="3328">
        <v>0</v>
      </c>
      <c r="I161" s="2903">
        <v>62</v>
      </c>
      <c r="J161" s="3436">
        <v>0</v>
      </c>
      <c r="K161" s="2388"/>
      <c r="L161" s="2535"/>
      <c r="M161" s="2734"/>
    </row>
    <row r="162" spans="1:13" s="215" customFormat="1" ht="15.75" thickBot="1" x14ac:dyDescent="0.3">
      <c r="A162" s="2514"/>
      <c r="B162" s="3440" t="s">
        <v>3410</v>
      </c>
      <c r="C162" s="3441"/>
      <c r="D162" s="3487">
        <f>SUM(D157:D161)</f>
        <v>0</v>
      </c>
      <c r="E162" s="3444">
        <f>IF($D$162=0,0,($D$157*E$157+$D$158*E$158+$D$159*E$159+$D$160*E4160+$D$161*E$161)/$D$162)</f>
        <v>0</v>
      </c>
      <c r="F162" s="3486">
        <f t="shared" ref="F162:J162" si="4">IF($D$162=0,0,($D$157*F$157+$D$158*F$158+$D$159*F$159+$D$160*F4160+$D$161*F$161)/$D$162)</f>
        <v>0</v>
      </c>
      <c r="G162" s="3486">
        <f t="shared" si="4"/>
        <v>0</v>
      </c>
      <c r="H162" s="3673">
        <f t="shared" si="4"/>
        <v>0</v>
      </c>
      <c r="I162" s="3486">
        <f t="shared" si="4"/>
        <v>0</v>
      </c>
      <c r="J162" s="3488">
        <f t="shared" si="4"/>
        <v>0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34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29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23" t="s">
        <v>3393</v>
      </c>
      <c r="C165" s="3430"/>
      <c r="D165" s="3418">
        <v>0</v>
      </c>
      <c r="E165" s="2455">
        <v>0</v>
      </c>
      <c r="F165" s="3419">
        <v>0</v>
      </c>
      <c r="G165" s="3420">
        <v>0</v>
      </c>
      <c r="H165" s="3421">
        <v>0</v>
      </c>
      <c r="I165" s="3419">
        <v>0</v>
      </c>
      <c r="J165" s="3492">
        <v>0</v>
      </c>
      <c r="K165" s="2388"/>
      <c r="L165" s="2535"/>
      <c r="M165" s="2734"/>
    </row>
    <row r="166" spans="1:13" s="215" customFormat="1" x14ac:dyDescent="0.25">
      <c r="A166" s="2514"/>
      <c r="B166" s="3424" t="s">
        <v>3394</v>
      </c>
      <c r="C166" s="3431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36">
        <v>0</v>
      </c>
      <c r="K166" s="2388"/>
      <c r="L166" s="2535"/>
      <c r="M166" s="2734"/>
    </row>
    <row r="167" spans="1:13" s="215" customFormat="1" x14ac:dyDescent="0.25">
      <c r="A167" s="2514"/>
      <c r="B167" s="3424" t="s">
        <v>3395</v>
      </c>
      <c r="C167" s="3431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36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3397</v>
      </c>
      <c r="C168" s="3432"/>
      <c r="D168" s="1821">
        <v>0</v>
      </c>
      <c r="E168" s="1822">
        <v>0</v>
      </c>
      <c r="F168" s="1823">
        <v>55</v>
      </c>
      <c r="G168" s="1823">
        <v>64</v>
      </c>
      <c r="H168" s="3328">
        <v>0</v>
      </c>
      <c r="I168" s="2903">
        <v>60</v>
      </c>
      <c r="J168" s="3436">
        <v>0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3398</v>
      </c>
      <c r="C169" s="3433"/>
      <c r="D169" s="3428">
        <v>0</v>
      </c>
      <c r="E169" s="3422">
        <v>0</v>
      </c>
      <c r="F169" s="3425">
        <v>0</v>
      </c>
      <c r="G169" s="3426">
        <v>0</v>
      </c>
      <c r="H169" s="2973">
        <v>0</v>
      </c>
      <c r="I169" s="3425">
        <v>0</v>
      </c>
      <c r="J169" s="3427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3410</v>
      </c>
      <c r="C170" s="3484"/>
      <c r="D170" s="3489">
        <f>SUM(D165:D169)</f>
        <v>0</v>
      </c>
      <c r="E170" s="3485">
        <f>IF($D$170=0,0,($D$165*E$165+$D$166*E$166+$D$167*E$167+$D$168*E$168+$D$169*E$169)/$D170)</f>
        <v>0</v>
      </c>
      <c r="F170" s="3490">
        <f t="shared" ref="F170:J170" si="5">IF($D$170=0,0,($D$165*F$165+$D$166*F$166+$D$167*F$167+$D$168*F$168+$D$169*F$169)/$D170)</f>
        <v>0</v>
      </c>
      <c r="G170" s="3490">
        <f t="shared" si="5"/>
        <v>0</v>
      </c>
      <c r="H170" s="3671">
        <f t="shared" si="5"/>
        <v>0</v>
      </c>
      <c r="I170" s="3490">
        <f t="shared" si="5"/>
        <v>0</v>
      </c>
      <c r="J170" s="3672">
        <f t="shared" si="5"/>
        <v>0</v>
      </c>
      <c r="K170" s="2388"/>
      <c r="L170" s="2535"/>
      <c r="M170" s="2734"/>
    </row>
    <row r="171" spans="1:13" s="215" customFormat="1" ht="15.75" thickTop="1" x14ac:dyDescent="0.25">
      <c r="A171" s="2514"/>
      <c r="B171" s="3438"/>
      <c r="C171" s="3437"/>
      <c r="D171" s="3493"/>
      <c r="E171" s="3480"/>
      <c r="F171" s="3494"/>
      <c r="G171" s="3494"/>
      <c r="H171" s="3480"/>
      <c r="I171" s="3495"/>
      <c r="J171" s="3495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3416</v>
      </c>
      <c r="B173" s="3438"/>
      <c r="C173" s="3437"/>
      <c r="D173" s="3439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3402</v>
      </c>
      <c r="B174" s="3438"/>
      <c r="C174" s="3437"/>
      <c r="D174" s="3439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493">
        <f t="shared" ref="D176:J176" si="6">D162</f>
        <v>0</v>
      </c>
      <c r="E176" s="3480">
        <f t="shared" si="6"/>
        <v>0</v>
      </c>
      <c r="F176" s="3494">
        <f t="shared" si="6"/>
        <v>0</v>
      </c>
      <c r="G176" s="3494">
        <f t="shared" si="6"/>
        <v>0</v>
      </c>
      <c r="H176" s="3496">
        <f t="shared" si="6"/>
        <v>0</v>
      </c>
      <c r="I176" s="3497">
        <f t="shared" si="6"/>
        <v>0</v>
      </c>
      <c r="J176" s="3498">
        <f t="shared" si="6"/>
        <v>0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0</v>
      </c>
      <c r="I177" s="2526">
        <v>0</v>
      </c>
      <c r="J177" s="2459">
        <v>0</v>
      </c>
      <c r="K177" s="2526">
        <v>0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0</v>
      </c>
      <c r="I178" s="2526">
        <v>0</v>
      </c>
      <c r="J178" s="2459">
        <v>0</v>
      </c>
      <c r="K178" s="2526">
        <v>0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493">
        <f t="shared" ref="D182:J182" si="7">D170</f>
        <v>0</v>
      </c>
      <c r="E182" s="3480">
        <f t="shared" si="7"/>
        <v>0</v>
      </c>
      <c r="F182" s="3494">
        <f t="shared" si="7"/>
        <v>0</v>
      </c>
      <c r="G182" s="3494">
        <f t="shared" si="7"/>
        <v>0</v>
      </c>
      <c r="H182" s="3496">
        <f t="shared" si="7"/>
        <v>0</v>
      </c>
      <c r="I182" s="3497">
        <f t="shared" si="7"/>
        <v>0</v>
      </c>
      <c r="J182" s="3498">
        <f t="shared" si="7"/>
        <v>0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0</v>
      </c>
      <c r="I183" s="2526">
        <v>0</v>
      </c>
      <c r="J183" s="2459">
        <v>0</v>
      </c>
      <c r="K183" s="2526">
        <v>0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0</v>
      </c>
      <c r="I184" s="2526">
        <v>0</v>
      </c>
      <c r="J184" s="2459">
        <v>0</v>
      </c>
      <c r="K184" s="2526">
        <v>0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276</v>
      </c>
      <c r="I232" s="3226" t="s">
        <v>446</v>
      </c>
      <c r="J232" s="1832">
        <v>0</v>
      </c>
      <c r="K232" s="1827"/>
      <c r="L232" s="1828">
        <v>0</v>
      </c>
      <c r="M232" s="422">
        <f>IF(OR(H232="U",L232=0),0,  L232*POWER((1+'2. TaxData'!$I$62),(J232-'1. AgeData'!$D$28)))</f>
        <v>0</v>
      </c>
    </row>
    <row r="233" spans="1:13" s="306" customFormat="1" ht="12" x14ac:dyDescent="0.2">
      <c r="A233" s="307">
        <v>2</v>
      </c>
      <c r="B233" s="1826" t="s">
        <v>276</v>
      </c>
      <c r="C233" s="3226" t="s">
        <v>446</v>
      </c>
      <c r="D233" s="1827">
        <v>0</v>
      </c>
      <c r="E233" s="1827"/>
      <c r="F233" s="1828">
        <v>0</v>
      </c>
      <c r="G233" s="1321">
        <f>IF(OR(B233="U",F233=0),0,  F233*POWER((1+'2. TaxData'!$I$62),(D233-'1. AgeData'!$D$27)))</f>
        <v>0</v>
      </c>
      <c r="H233" s="1826" t="s">
        <v>276</v>
      </c>
      <c r="I233" s="3226" t="s">
        <v>446</v>
      </c>
      <c r="J233" s="1832">
        <v>0</v>
      </c>
      <c r="K233" s="1827"/>
      <c r="L233" s="1828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276</v>
      </c>
      <c r="C234" s="3226" t="s">
        <v>446</v>
      </c>
      <c r="D234" s="1827">
        <v>0</v>
      </c>
      <c r="E234" s="1827"/>
      <c r="F234" s="1828">
        <v>0</v>
      </c>
      <c r="G234" s="1321">
        <f>IF(OR(B234="U",F234=0),0,  F234*POWER((1+'2. TaxData'!$I$62),(D234-'1. AgeData'!$D$27)))</f>
        <v>0</v>
      </c>
      <c r="H234" s="1826" t="s">
        <v>276</v>
      </c>
      <c r="I234" s="3226" t="s">
        <v>446</v>
      </c>
      <c r="J234" s="1832">
        <v>0</v>
      </c>
      <c r="K234" s="1827"/>
      <c r="L234" s="1828">
        <v>0</v>
      </c>
      <c r="M234" s="422">
        <f>IF(OR(H234="U",L234=0),0,  L234*POWER((1+'2. TaxData'!$I$62),(J234-'1. AgeData'!$D$28)))</f>
        <v>0</v>
      </c>
    </row>
    <row r="235" spans="1:13" s="306" customFormat="1" ht="12" x14ac:dyDescent="0.2">
      <c r="A235" s="307">
        <v>4</v>
      </c>
      <c r="B235" s="1826" t="s">
        <v>276</v>
      </c>
      <c r="C235" s="3226" t="s">
        <v>446</v>
      </c>
      <c r="D235" s="1827">
        <v>0</v>
      </c>
      <c r="E235" s="1827"/>
      <c r="F235" s="1828">
        <v>0</v>
      </c>
      <c r="G235" s="1321">
        <f>IF(OR(B235="U",F235=0),0,  F235*POWER((1+'2. TaxData'!$I$62),(D235-'1. AgeData'!$D$27)))</f>
        <v>0</v>
      </c>
      <c r="H235" s="1826" t="s">
        <v>276</v>
      </c>
      <c r="I235" s="3226" t="s">
        <v>446</v>
      </c>
      <c r="J235" s="1832">
        <v>0</v>
      </c>
      <c r="K235" s="1827"/>
      <c r="L235" s="1828">
        <v>0</v>
      </c>
      <c r="M235" s="422">
        <f>IF(OR(H235="U",L235=0),0,  L235*POWER((1+'2. TaxData'!$I$62),(J235-'1. AgeData'!$D$28)))</f>
        <v>0</v>
      </c>
    </row>
    <row r="236" spans="1:13" s="306" customFormat="1" ht="12" x14ac:dyDescent="0.2">
      <c r="A236" s="307">
        <v>5</v>
      </c>
      <c r="B236" s="1826" t="s">
        <v>276</v>
      </c>
      <c r="C236" s="3226" t="s">
        <v>446</v>
      </c>
      <c r="D236" s="1827">
        <v>0</v>
      </c>
      <c r="E236" s="1827"/>
      <c r="F236" s="1828">
        <v>0</v>
      </c>
      <c r="G236" s="1321">
        <f>IF(OR(B236="U",F236=0),0,  F236*POWER((1+'2. TaxData'!$I$62),(D236-'1. AgeData'!$D$27)))</f>
        <v>0</v>
      </c>
      <c r="H236" s="1826" t="s">
        <v>276</v>
      </c>
      <c r="I236" s="3226" t="s">
        <v>446</v>
      </c>
      <c r="J236" s="1832">
        <v>0</v>
      </c>
      <c r="K236" s="1827"/>
      <c r="L236" s="1828">
        <v>0</v>
      </c>
      <c r="M236" s="422">
        <f>IF(OR(H236="U",L236=0),0,  L236*POWER((1+'2. TaxData'!$I$62),(J236-'1. AgeData'!$D$28)))</f>
        <v>0</v>
      </c>
    </row>
    <row r="237" spans="1:13" s="306" customFormat="1" ht="12" x14ac:dyDescent="0.2">
      <c r="A237" s="307">
        <v>6</v>
      </c>
      <c r="B237" s="1826" t="s">
        <v>276</v>
      </c>
      <c r="C237" s="3226" t="s">
        <v>446</v>
      </c>
      <c r="D237" s="1827">
        <v>0</v>
      </c>
      <c r="E237" s="1827"/>
      <c r="F237" s="1828">
        <v>0</v>
      </c>
      <c r="G237" s="1321">
        <f>IF(OR(B237="U",F237=0),0,  F237*POWER((1+'2. TaxData'!$I$62),(D237-'1. AgeData'!$D$27)))</f>
        <v>0</v>
      </c>
      <c r="H237" s="1826" t="s">
        <v>276</v>
      </c>
      <c r="I237" s="3226" t="s">
        <v>446</v>
      </c>
      <c r="J237" s="1832">
        <v>0</v>
      </c>
      <c r="K237" s="1827"/>
      <c r="L237" s="1828">
        <v>0</v>
      </c>
      <c r="M237" s="422">
        <f>IF(OR(H237="U",L237=0),0,  L237*POWER((1+'2. TaxData'!$I$62),(J237-'1. AgeData'!$D$28)))</f>
        <v>0</v>
      </c>
    </row>
    <row r="238" spans="1:13" s="306" customFormat="1" ht="12" x14ac:dyDescent="0.2">
      <c r="A238" s="307">
        <v>7</v>
      </c>
      <c r="B238" s="1826" t="s">
        <v>276</v>
      </c>
      <c r="C238" s="3226" t="s">
        <v>446</v>
      </c>
      <c r="D238" s="1827">
        <v>0</v>
      </c>
      <c r="E238" s="1827"/>
      <c r="F238" s="1828">
        <v>0</v>
      </c>
      <c r="G238" s="1321">
        <f>IF(OR(B238="U",F238=0),0,  F238*POWER((1+'2. TaxData'!$I$62),(D238-'1. AgeData'!$D$27)))</f>
        <v>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276</v>
      </c>
      <c r="C239" s="3226" t="s">
        <v>446</v>
      </c>
      <c r="D239" s="1827">
        <v>0</v>
      </c>
      <c r="E239" s="1827"/>
      <c r="F239" s="1828">
        <v>0</v>
      </c>
      <c r="G239" s="1321">
        <f>IF(OR(B239="U",F239=0),0,  F239*POWER((1+'2. TaxData'!$I$62),(D239-'1. AgeData'!$D$27)))</f>
        <v>0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-1</v>
      </c>
      <c r="B359" s="3370">
        <f>B360-1</f>
        <v>-1</v>
      </c>
      <c r="C359" s="3366"/>
      <c r="D359" s="3366"/>
      <c r="E359" s="3376">
        <f>IF((A359-$K$177)&lt;=4,$D$130,0)</f>
        <v>0</v>
      </c>
      <c r="F359" s="3376">
        <f>IF((B359-$K$183)&lt;=4,$D$136,0)</f>
        <v>0</v>
      </c>
      <c r="G359" s="3376">
        <f>$D$131</f>
        <v>0</v>
      </c>
      <c r="H359" s="3376">
        <f>$D$137</f>
        <v>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0</v>
      </c>
      <c r="B360" s="928">
        <f>'1. AgeData'!$D$28</f>
        <v>0</v>
      </c>
      <c r="C360" s="2594">
        <f>$D$129</f>
        <v>0</v>
      </c>
      <c r="D360" s="2597">
        <f>$D$135</f>
        <v>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0</v>
      </c>
      <c r="M360" s="2744">
        <f t="shared" si="12"/>
        <v>0</v>
      </c>
    </row>
    <row r="361" spans="1:14" x14ac:dyDescent="0.25">
      <c r="A361" s="2438">
        <f>A360+1</f>
        <v>1</v>
      </c>
      <c r="B361" s="2444">
        <f>B360+1</f>
        <v>1</v>
      </c>
      <c r="C361" s="2594">
        <f>(C360*(1+$E$132))+(C455+C700)-(C555+C653+E700)</f>
        <v>0</v>
      </c>
      <c r="D361" s="2597">
        <f t="shared" ref="D361:D396" si="13">(D360*(1+$E$138))+(D455+G700)-(D653+I700)</f>
        <v>0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0</v>
      </c>
      <c r="M361" s="2744">
        <f t="shared" si="12"/>
        <v>0</v>
      </c>
    </row>
    <row r="362" spans="1:14" x14ac:dyDescent="0.25">
      <c r="A362" s="2438">
        <f t="shared" ref="A362:B377" si="16">A361+1</f>
        <v>2</v>
      </c>
      <c r="B362" s="2444">
        <f t="shared" si="16"/>
        <v>2</v>
      </c>
      <c r="C362" s="2594">
        <f t="shared" ref="C362:C396" si="17">(C361*(1+$E$132))+(C456+C701)-(C654+E701)</f>
        <v>0</v>
      </c>
      <c r="D362" s="2597">
        <f t="shared" si="13"/>
        <v>0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0</v>
      </c>
      <c r="M362" s="2744">
        <f t="shared" si="12"/>
        <v>0</v>
      </c>
    </row>
    <row r="363" spans="1:14" x14ac:dyDescent="0.25">
      <c r="A363" s="2438">
        <f t="shared" si="16"/>
        <v>3</v>
      </c>
      <c r="B363" s="2444">
        <f t="shared" si="16"/>
        <v>3</v>
      </c>
      <c r="C363" s="2594">
        <f t="shared" si="17"/>
        <v>0</v>
      </c>
      <c r="D363" s="2597">
        <f t="shared" si="13"/>
        <v>0</v>
      </c>
      <c r="E363" s="3269">
        <f t="shared" si="8"/>
        <v>0</v>
      </c>
      <c r="F363" s="3327">
        <f t="shared" si="9"/>
        <v>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0</v>
      </c>
      <c r="M363" s="2744">
        <f t="shared" si="12"/>
        <v>0</v>
      </c>
    </row>
    <row r="364" spans="1:14" x14ac:dyDescent="0.25">
      <c r="A364" s="2438">
        <f t="shared" si="16"/>
        <v>4</v>
      </c>
      <c r="B364" s="2444">
        <f t="shared" si="16"/>
        <v>4</v>
      </c>
      <c r="C364" s="2594">
        <f t="shared" si="17"/>
        <v>0</v>
      </c>
      <c r="D364" s="2597">
        <f t="shared" si="13"/>
        <v>0</v>
      </c>
      <c r="E364" s="3269">
        <f t="shared" si="8"/>
        <v>0</v>
      </c>
      <c r="F364" s="3327">
        <f t="shared" si="9"/>
        <v>0</v>
      </c>
      <c r="G364" s="2631">
        <f t="shared" si="10"/>
        <v>0</v>
      </c>
      <c r="H364" s="2635">
        <f t="shared" si="11"/>
        <v>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0</v>
      </c>
      <c r="M364" s="2744">
        <f t="shared" si="12"/>
        <v>0</v>
      </c>
    </row>
    <row r="365" spans="1:14" x14ac:dyDescent="0.25">
      <c r="A365" s="2438">
        <f t="shared" si="16"/>
        <v>5</v>
      </c>
      <c r="B365" s="2444">
        <f t="shared" si="16"/>
        <v>5</v>
      </c>
      <c r="C365" s="2594">
        <f t="shared" si="17"/>
        <v>0</v>
      </c>
      <c r="D365" s="2597">
        <f t="shared" si="13"/>
        <v>0</v>
      </c>
      <c r="E365" s="3269">
        <f t="shared" si="8"/>
        <v>0</v>
      </c>
      <c r="F365" s="3327">
        <f t="shared" si="9"/>
        <v>0</v>
      </c>
      <c r="G365" s="2631">
        <f t="shared" si="10"/>
        <v>0</v>
      </c>
      <c r="H365" s="2635">
        <f t="shared" si="11"/>
        <v>0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0</v>
      </c>
      <c r="M365" s="2744">
        <f t="shared" si="12"/>
        <v>0</v>
      </c>
    </row>
    <row r="366" spans="1:14" x14ac:dyDescent="0.25">
      <c r="A366" s="2438">
        <f t="shared" si="16"/>
        <v>6</v>
      </c>
      <c r="B366" s="2444">
        <f t="shared" si="16"/>
        <v>6</v>
      </c>
      <c r="C366" s="2594">
        <f t="shared" si="17"/>
        <v>0</v>
      </c>
      <c r="D366" s="2597">
        <f t="shared" si="13"/>
        <v>0</v>
      </c>
      <c r="E366" s="3269">
        <f t="shared" si="8"/>
        <v>0</v>
      </c>
      <c r="F366" s="3327">
        <f t="shared" si="9"/>
        <v>0</v>
      </c>
      <c r="G366" s="2631">
        <f t="shared" si="10"/>
        <v>0</v>
      </c>
      <c r="H366" s="2635">
        <f t="shared" si="11"/>
        <v>0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0</v>
      </c>
      <c r="M366" s="2744">
        <f t="shared" si="12"/>
        <v>0</v>
      </c>
    </row>
    <row r="367" spans="1:14" x14ac:dyDescent="0.25">
      <c r="A367" s="2438">
        <f t="shared" si="16"/>
        <v>7</v>
      </c>
      <c r="B367" s="2444">
        <f t="shared" si="16"/>
        <v>7</v>
      </c>
      <c r="C367" s="2594">
        <f t="shared" si="17"/>
        <v>0</v>
      </c>
      <c r="D367" s="2597">
        <f t="shared" si="13"/>
        <v>0</v>
      </c>
      <c r="E367" s="3269">
        <f t="shared" si="8"/>
        <v>0</v>
      </c>
      <c r="F367" s="3327">
        <f t="shared" si="9"/>
        <v>0</v>
      </c>
      <c r="G367" s="2631">
        <f t="shared" si="10"/>
        <v>0</v>
      </c>
      <c r="H367" s="2635">
        <f t="shared" si="11"/>
        <v>0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0</v>
      </c>
      <c r="M367" s="2744">
        <f t="shared" si="12"/>
        <v>0</v>
      </c>
    </row>
    <row r="368" spans="1:14" x14ac:dyDescent="0.25">
      <c r="A368" s="2438">
        <f t="shared" si="16"/>
        <v>8</v>
      </c>
      <c r="B368" s="2444">
        <f t="shared" si="16"/>
        <v>8</v>
      </c>
      <c r="C368" s="2594">
        <f t="shared" si="17"/>
        <v>0</v>
      </c>
      <c r="D368" s="2597">
        <f t="shared" si="13"/>
        <v>0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0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0</v>
      </c>
      <c r="M368" s="2744">
        <f t="shared" si="12"/>
        <v>0</v>
      </c>
    </row>
    <row r="369" spans="1:13" x14ac:dyDescent="0.25">
      <c r="A369" s="2438">
        <f t="shared" si="16"/>
        <v>9</v>
      </c>
      <c r="B369" s="2444">
        <f t="shared" si="16"/>
        <v>9</v>
      </c>
      <c r="C369" s="2594">
        <f t="shared" si="17"/>
        <v>0</v>
      </c>
      <c r="D369" s="2597">
        <f t="shared" si="13"/>
        <v>0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0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0</v>
      </c>
      <c r="M369" s="2744">
        <f t="shared" si="12"/>
        <v>0</v>
      </c>
    </row>
    <row r="370" spans="1:13" x14ac:dyDescent="0.25">
      <c r="A370" s="2438">
        <f t="shared" si="16"/>
        <v>10</v>
      </c>
      <c r="B370" s="2444">
        <f t="shared" si="16"/>
        <v>10</v>
      </c>
      <c r="C370" s="2594">
        <f t="shared" si="17"/>
        <v>0</v>
      </c>
      <c r="D370" s="2597">
        <f t="shared" si="13"/>
        <v>0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0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0</v>
      </c>
      <c r="M370" s="2744">
        <f t="shared" si="12"/>
        <v>0</v>
      </c>
    </row>
    <row r="371" spans="1:13" x14ac:dyDescent="0.25">
      <c r="A371" s="2438">
        <f t="shared" si="16"/>
        <v>11</v>
      </c>
      <c r="B371" s="2444">
        <f t="shared" si="16"/>
        <v>11</v>
      </c>
      <c r="C371" s="2594">
        <f t="shared" si="17"/>
        <v>0</v>
      </c>
      <c r="D371" s="2597">
        <f t="shared" si="13"/>
        <v>0</v>
      </c>
      <c r="E371" s="3269">
        <f t="shared" si="8"/>
        <v>0</v>
      </c>
      <c r="F371" s="3327">
        <f t="shared" si="9"/>
        <v>0</v>
      </c>
      <c r="G371" s="2631">
        <f t="shared" si="10"/>
        <v>0</v>
      </c>
      <c r="H371" s="2635">
        <f t="shared" si="11"/>
        <v>0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0</v>
      </c>
      <c r="M371" s="2744">
        <f t="shared" si="12"/>
        <v>0</v>
      </c>
    </row>
    <row r="372" spans="1:13" x14ac:dyDescent="0.25">
      <c r="A372" s="2438">
        <f t="shared" si="16"/>
        <v>12</v>
      </c>
      <c r="B372" s="2444">
        <f t="shared" si="16"/>
        <v>12</v>
      </c>
      <c r="C372" s="2594">
        <f t="shared" si="17"/>
        <v>0</v>
      </c>
      <c r="D372" s="2597">
        <f t="shared" si="13"/>
        <v>0</v>
      </c>
      <c r="E372" s="3269">
        <f t="shared" si="8"/>
        <v>0</v>
      </c>
      <c r="F372" s="3327">
        <f t="shared" si="9"/>
        <v>0</v>
      </c>
      <c r="G372" s="2631">
        <f t="shared" si="10"/>
        <v>0</v>
      </c>
      <c r="H372" s="2635">
        <f t="shared" si="11"/>
        <v>0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0</v>
      </c>
      <c r="M372" s="2744">
        <f t="shared" si="12"/>
        <v>0</v>
      </c>
    </row>
    <row r="373" spans="1:13" x14ac:dyDescent="0.25">
      <c r="A373" s="2438">
        <f t="shared" si="16"/>
        <v>13</v>
      </c>
      <c r="B373" s="2444">
        <f t="shared" si="16"/>
        <v>13</v>
      </c>
      <c r="C373" s="2594">
        <f t="shared" si="17"/>
        <v>0</v>
      </c>
      <c r="D373" s="2597">
        <f t="shared" si="13"/>
        <v>0</v>
      </c>
      <c r="E373" s="3269">
        <f t="shared" si="8"/>
        <v>0</v>
      </c>
      <c r="F373" s="3327">
        <f t="shared" si="9"/>
        <v>0</v>
      </c>
      <c r="G373" s="2631">
        <f t="shared" si="10"/>
        <v>0</v>
      </c>
      <c r="H373" s="2635">
        <f t="shared" si="11"/>
        <v>0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0</v>
      </c>
      <c r="M373" s="2744">
        <f t="shared" si="12"/>
        <v>0</v>
      </c>
    </row>
    <row r="374" spans="1:13" x14ac:dyDescent="0.25">
      <c r="A374" s="2438">
        <f t="shared" si="16"/>
        <v>14</v>
      </c>
      <c r="B374" s="2444">
        <f t="shared" si="16"/>
        <v>14</v>
      </c>
      <c r="C374" s="2594">
        <f t="shared" si="17"/>
        <v>0</v>
      </c>
      <c r="D374" s="2597">
        <f t="shared" si="13"/>
        <v>0</v>
      </c>
      <c r="E374" s="3269">
        <f t="shared" si="8"/>
        <v>0</v>
      </c>
      <c r="F374" s="3327">
        <f t="shared" si="9"/>
        <v>0</v>
      </c>
      <c r="G374" s="2631">
        <f t="shared" si="10"/>
        <v>0</v>
      </c>
      <c r="H374" s="2635">
        <f t="shared" si="11"/>
        <v>0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0</v>
      </c>
      <c r="M374" s="2744">
        <f t="shared" si="12"/>
        <v>0</v>
      </c>
    </row>
    <row r="375" spans="1:13" x14ac:dyDescent="0.25">
      <c r="A375" s="2438">
        <f t="shared" si="16"/>
        <v>15</v>
      </c>
      <c r="B375" s="2444">
        <f t="shared" si="16"/>
        <v>15</v>
      </c>
      <c r="C375" s="2594">
        <f t="shared" si="17"/>
        <v>0</v>
      </c>
      <c r="D375" s="2597">
        <f t="shared" si="13"/>
        <v>0</v>
      </c>
      <c r="E375" s="3269">
        <f t="shared" si="8"/>
        <v>0</v>
      </c>
      <c r="F375" s="3327">
        <f t="shared" si="9"/>
        <v>0</v>
      </c>
      <c r="G375" s="2631">
        <f t="shared" si="10"/>
        <v>0</v>
      </c>
      <c r="H375" s="2635">
        <f t="shared" si="11"/>
        <v>0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0</v>
      </c>
      <c r="M375" s="2744">
        <f t="shared" si="12"/>
        <v>0</v>
      </c>
    </row>
    <row r="376" spans="1:13" x14ac:dyDescent="0.25">
      <c r="A376" s="2438">
        <f t="shared" si="16"/>
        <v>16</v>
      </c>
      <c r="B376" s="2444">
        <f t="shared" si="16"/>
        <v>16</v>
      </c>
      <c r="C376" s="2594">
        <f t="shared" si="17"/>
        <v>0</v>
      </c>
      <c r="D376" s="2597">
        <f t="shared" si="13"/>
        <v>0</v>
      </c>
      <c r="E376" s="3269">
        <f t="shared" si="8"/>
        <v>0</v>
      </c>
      <c r="F376" s="3327">
        <f t="shared" si="9"/>
        <v>0</v>
      </c>
      <c r="G376" s="2631">
        <f t="shared" si="10"/>
        <v>0</v>
      </c>
      <c r="H376" s="2635">
        <f t="shared" si="11"/>
        <v>0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0</v>
      </c>
      <c r="M376" s="2744">
        <f t="shared" si="12"/>
        <v>0</v>
      </c>
    </row>
    <row r="377" spans="1:13" x14ac:dyDescent="0.25">
      <c r="A377" s="2438">
        <f t="shared" si="16"/>
        <v>17</v>
      </c>
      <c r="B377" s="2444">
        <f t="shared" si="16"/>
        <v>17</v>
      </c>
      <c r="C377" s="2594">
        <f t="shared" si="17"/>
        <v>0</v>
      </c>
      <c r="D377" s="2597">
        <f t="shared" si="13"/>
        <v>0</v>
      </c>
      <c r="E377" s="3269">
        <f t="shared" si="8"/>
        <v>0</v>
      </c>
      <c r="F377" s="3327">
        <f t="shared" si="9"/>
        <v>0</v>
      </c>
      <c r="G377" s="2631">
        <f t="shared" si="10"/>
        <v>0</v>
      </c>
      <c r="H377" s="2635">
        <f t="shared" si="11"/>
        <v>0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0</v>
      </c>
      <c r="M377" s="2744">
        <f t="shared" si="12"/>
        <v>0</v>
      </c>
    </row>
    <row r="378" spans="1:13" x14ac:dyDescent="0.25">
      <c r="A378" s="2438">
        <f t="shared" ref="A378:B393" si="18">A377+1</f>
        <v>18</v>
      </c>
      <c r="B378" s="2444">
        <f t="shared" si="18"/>
        <v>18</v>
      </c>
      <c r="C378" s="2594">
        <f t="shared" si="17"/>
        <v>0</v>
      </c>
      <c r="D378" s="2597">
        <f t="shared" si="13"/>
        <v>0</v>
      </c>
      <c r="E378" s="3269">
        <f t="shared" si="8"/>
        <v>0</v>
      </c>
      <c r="F378" s="3327">
        <f t="shared" si="9"/>
        <v>0</v>
      </c>
      <c r="G378" s="2631">
        <f t="shared" si="10"/>
        <v>0</v>
      </c>
      <c r="H378" s="2635">
        <f t="shared" si="11"/>
        <v>0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0</v>
      </c>
      <c r="M378" s="2744">
        <f t="shared" si="12"/>
        <v>0</v>
      </c>
    </row>
    <row r="379" spans="1:13" x14ac:dyDescent="0.25">
      <c r="A379" s="2438">
        <f t="shared" si="18"/>
        <v>19</v>
      </c>
      <c r="B379" s="2444">
        <f t="shared" si="18"/>
        <v>19</v>
      </c>
      <c r="C379" s="2594">
        <f t="shared" si="17"/>
        <v>0</v>
      </c>
      <c r="D379" s="2597">
        <f t="shared" si="13"/>
        <v>0</v>
      </c>
      <c r="E379" s="3269">
        <f t="shared" si="8"/>
        <v>0</v>
      </c>
      <c r="F379" s="3327">
        <f t="shared" si="9"/>
        <v>0</v>
      </c>
      <c r="G379" s="2631">
        <f t="shared" si="10"/>
        <v>0</v>
      </c>
      <c r="H379" s="2635">
        <f t="shared" si="11"/>
        <v>0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0</v>
      </c>
      <c r="M379" s="2744">
        <f t="shared" si="12"/>
        <v>0</v>
      </c>
    </row>
    <row r="380" spans="1:13" x14ac:dyDescent="0.25">
      <c r="A380" s="2438">
        <f t="shared" si="18"/>
        <v>20</v>
      </c>
      <c r="B380" s="2444">
        <f t="shared" si="18"/>
        <v>20</v>
      </c>
      <c r="C380" s="2594">
        <f t="shared" si="17"/>
        <v>0</v>
      </c>
      <c r="D380" s="2597">
        <f t="shared" si="13"/>
        <v>0</v>
      </c>
      <c r="E380" s="3269">
        <f t="shared" si="8"/>
        <v>0</v>
      </c>
      <c r="F380" s="3327">
        <f t="shared" si="9"/>
        <v>0</v>
      </c>
      <c r="G380" s="2631">
        <f t="shared" si="10"/>
        <v>0</v>
      </c>
      <c r="H380" s="2635">
        <f t="shared" si="11"/>
        <v>0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0</v>
      </c>
      <c r="M380" s="2744">
        <f t="shared" si="12"/>
        <v>0</v>
      </c>
    </row>
    <row r="381" spans="1:13" x14ac:dyDescent="0.25">
      <c r="A381" s="2438">
        <f t="shared" si="18"/>
        <v>21</v>
      </c>
      <c r="B381" s="2444">
        <f t="shared" si="18"/>
        <v>21</v>
      </c>
      <c r="C381" s="2594">
        <f t="shared" si="17"/>
        <v>0</v>
      </c>
      <c r="D381" s="2597">
        <f t="shared" si="13"/>
        <v>0</v>
      </c>
      <c r="E381" s="3269">
        <f t="shared" si="8"/>
        <v>0</v>
      </c>
      <c r="F381" s="3327">
        <f t="shared" si="9"/>
        <v>0</v>
      </c>
      <c r="G381" s="2631">
        <f t="shared" si="10"/>
        <v>0</v>
      </c>
      <c r="H381" s="2635">
        <f t="shared" si="11"/>
        <v>0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0</v>
      </c>
      <c r="M381" s="2744">
        <f t="shared" si="12"/>
        <v>0</v>
      </c>
    </row>
    <row r="382" spans="1:13" x14ac:dyDescent="0.25">
      <c r="A382" s="2438">
        <f t="shared" si="18"/>
        <v>22</v>
      </c>
      <c r="B382" s="2444">
        <f t="shared" si="18"/>
        <v>22</v>
      </c>
      <c r="C382" s="2594">
        <f t="shared" si="17"/>
        <v>0</v>
      </c>
      <c r="D382" s="2597">
        <f t="shared" si="13"/>
        <v>0</v>
      </c>
      <c r="E382" s="3269">
        <f t="shared" si="8"/>
        <v>0</v>
      </c>
      <c r="F382" s="3327">
        <f t="shared" si="9"/>
        <v>0</v>
      </c>
      <c r="G382" s="2631">
        <f t="shared" si="10"/>
        <v>0</v>
      </c>
      <c r="H382" s="2635">
        <f t="shared" si="11"/>
        <v>0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0</v>
      </c>
      <c r="M382" s="2744">
        <f t="shared" si="12"/>
        <v>0</v>
      </c>
    </row>
    <row r="383" spans="1:13" x14ac:dyDescent="0.25">
      <c r="A383" s="2438">
        <f t="shared" si="18"/>
        <v>23</v>
      </c>
      <c r="B383" s="2444">
        <f t="shared" si="18"/>
        <v>23</v>
      </c>
      <c r="C383" s="2594">
        <f t="shared" si="17"/>
        <v>0</v>
      </c>
      <c r="D383" s="2597">
        <f t="shared" si="13"/>
        <v>0</v>
      </c>
      <c r="E383" s="3269">
        <f t="shared" si="8"/>
        <v>0</v>
      </c>
      <c r="F383" s="3327">
        <f t="shared" si="9"/>
        <v>0</v>
      </c>
      <c r="G383" s="2631">
        <f t="shared" si="10"/>
        <v>0</v>
      </c>
      <c r="H383" s="2635">
        <f t="shared" si="11"/>
        <v>0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0</v>
      </c>
      <c r="M383" s="2744">
        <f t="shared" si="12"/>
        <v>0</v>
      </c>
    </row>
    <row r="384" spans="1:13" x14ac:dyDescent="0.25">
      <c r="A384" s="2438">
        <f t="shared" si="18"/>
        <v>24</v>
      </c>
      <c r="B384" s="2444">
        <f t="shared" si="18"/>
        <v>24</v>
      </c>
      <c r="C384" s="2594">
        <f t="shared" si="17"/>
        <v>0</v>
      </c>
      <c r="D384" s="2597">
        <f t="shared" si="13"/>
        <v>0</v>
      </c>
      <c r="E384" s="3269">
        <f t="shared" si="8"/>
        <v>0</v>
      </c>
      <c r="F384" s="3327">
        <f t="shared" si="9"/>
        <v>0</v>
      </c>
      <c r="G384" s="2631">
        <f t="shared" si="10"/>
        <v>0</v>
      </c>
      <c r="H384" s="2635">
        <f t="shared" si="11"/>
        <v>0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0</v>
      </c>
      <c r="M384" s="2744">
        <f t="shared" si="12"/>
        <v>0</v>
      </c>
    </row>
    <row r="385" spans="1:14" x14ac:dyDescent="0.25">
      <c r="A385" s="2438">
        <f t="shared" si="18"/>
        <v>25</v>
      </c>
      <c r="B385" s="2444">
        <f t="shared" si="18"/>
        <v>25</v>
      </c>
      <c r="C385" s="2594">
        <f t="shared" si="17"/>
        <v>0</v>
      </c>
      <c r="D385" s="2597">
        <f t="shared" si="13"/>
        <v>0</v>
      </c>
      <c r="E385" s="3269">
        <f t="shared" si="8"/>
        <v>0</v>
      </c>
      <c r="F385" s="3327">
        <f t="shared" si="9"/>
        <v>0</v>
      </c>
      <c r="G385" s="2631">
        <f t="shared" si="10"/>
        <v>0</v>
      </c>
      <c r="H385" s="2635">
        <f t="shared" si="11"/>
        <v>0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0</v>
      </c>
      <c r="M385" s="2744">
        <f t="shared" si="12"/>
        <v>0</v>
      </c>
    </row>
    <row r="386" spans="1:14" x14ac:dyDescent="0.25">
      <c r="A386" s="2438">
        <f t="shared" si="18"/>
        <v>26</v>
      </c>
      <c r="B386" s="2444">
        <f t="shared" si="18"/>
        <v>26</v>
      </c>
      <c r="C386" s="2594">
        <f t="shared" si="17"/>
        <v>0</v>
      </c>
      <c r="D386" s="2597">
        <f t="shared" si="13"/>
        <v>0</v>
      </c>
      <c r="E386" s="3269">
        <f t="shared" si="8"/>
        <v>0</v>
      </c>
      <c r="F386" s="3327">
        <f t="shared" si="9"/>
        <v>0</v>
      </c>
      <c r="G386" s="2631">
        <f t="shared" si="10"/>
        <v>0</v>
      </c>
      <c r="H386" s="2635">
        <f t="shared" si="11"/>
        <v>0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0</v>
      </c>
      <c r="M386" s="2744">
        <f t="shared" si="12"/>
        <v>0</v>
      </c>
    </row>
    <row r="387" spans="1:14" x14ac:dyDescent="0.25">
      <c r="A387" s="2438">
        <f t="shared" si="18"/>
        <v>27</v>
      </c>
      <c r="B387" s="2444">
        <f t="shared" si="18"/>
        <v>27</v>
      </c>
      <c r="C387" s="2594">
        <f t="shared" si="17"/>
        <v>0</v>
      </c>
      <c r="D387" s="2597">
        <f t="shared" si="13"/>
        <v>0</v>
      </c>
      <c r="E387" s="3269">
        <f t="shared" si="8"/>
        <v>0</v>
      </c>
      <c r="F387" s="3327">
        <f t="shared" si="9"/>
        <v>0</v>
      </c>
      <c r="G387" s="2631">
        <f t="shared" si="10"/>
        <v>0</v>
      </c>
      <c r="H387" s="2635">
        <f t="shared" si="11"/>
        <v>0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0</v>
      </c>
      <c r="M387" s="2744">
        <f t="shared" si="12"/>
        <v>0</v>
      </c>
      <c r="N387" s="1290"/>
    </row>
    <row r="388" spans="1:14" x14ac:dyDescent="0.25">
      <c r="A388" s="2438">
        <f t="shared" si="18"/>
        <v>28</v>
      </c>
      <c r="B388" s="2444">
        <f t="shared" si="18"/>
        <v>28</v>
      </c>
      <c r="C388" s="2594">
        <f t="shared" si="17"/>
        <v>0</v>
      </c>
      <c r="D388" s="2597">
        <f t="shared" si="13"/>
        <v>0</v>
      </c>
      <c r="E388" s="3269">
        <f t="shared" si="8"/>
        <v>0</v>
      </c>
      <c r="F388" s="3327">
        <f t="shared" si="9"/>
        <v>0</v>
      </c>
      <c r="G388" s="2631">
        <f t="shared" si="10"/>
        <v>0</v>
      </c>
      <c r="H388" s="2635">
        <f t="shared" si="11"/>
        <v>0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0</v>
      </c>
      <c r="M388" s="2744">
        <f t="shared" si="12"/>
        <v>0</v>
      </c>
      <c r="N388" s="1290"/>
    </row>
    <row r="389" spans="1:14" x14ac:dyDescent="0.25">
      <c r="A389" s="2438">
        <f t="shared" si="18"/>
        <v>29</v>
      </c>
      <c r="B389" s="2444">
        <f t="shared" si="18"/>
        <v>29</v>
      </c>
      <c r="C389" s="2594">
        <f t="shared" si="17"/>
        <v>0</v>
      </c>
      <c r="D389" s="2597">
        <f t="shared" si="13"/>
        <v>0</v>
      </c>
      <c r="E389" s="3269">
        <f t="shared" si="8"/>
        <v>0</v>
      </c>
      <c r="F389" s="3327">
        <f t="shared" si="9"/>
        <v>0</v>
      </c>
      <c r="G389" s="2631">
        <f t="shared" si="10"/>
        <v>0</v>
      </c>
      <c r="H389" s="2635">
        <f t="shared" si="11"/>
        <v>0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0</v>
      </c>
      <c r="M389" s="2744">
        <f t="shared" si="12"/>
        <v>0</v>
      </c>
      <c r="N389" s="1290"/>
    </row>
    <row r="390" spans="1:14" x14ac:dyDescent="0.25">
      <c r="A390" s="2438">
        <f t="shared" si="18"/>
        <v>30</v>
      </c>
      <c r="B390" s="2444">
        <f t="shared" si="18"/>
        <v>30</v>
      </c>
      <c r="C390" s="2594">
        <f t="shared" si="17"/>
        <v>0</v>
      </c>
      <c r="D390" s="2597">
        <f t="shared" si="13"/>
        <v>0</v>
      </c>
      <c r="E390" s="3269">
        <f t="shared" si="8"/>
        <v>0</v>
      </c>
      <c r="F390" s="3327">
        <f t="shared" si="9"/>
        <v>0</v>
      </c>
      <c r="G390" s="2631">
        <f t="shared" si="10"/>
        <v>0</v>
      </c>
      <c r="H390" s="2635">
        <f t="shared" si="11"/>
        <v>0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0</v>
      </c>
      <c r="M390" s="2744">
        <f t="shared" si="12"/>
        <v>0</v>
      </c>
      <c r="N390" s="1290"/>
    </row>
    <row r="391" spans="1:14" x14ac:dyDescent="0.25">
      <c r="A391" s="2438">
        <f t="shared" si="18"/>
        <v>31</v>
      </c>
      <c r="B391" s="2444">
        <f t="shared" si="18"/>
        <v>31</v>
      </c>
      <c r="C391" s="2594">
        <f t="shared" si="17"/>
        <v>0</v>
      </c>
      <c r="D391" s="2597">
        <f t="shared" si="13"/>
        <v>0</v>
      </c>
      <c r="E391" s="3269">
        <f t="shared" si="8"/>
        <v>0</v>
      </c>
      <c r="F391" s="3327">
        <f t="shared" si="9"/>
        <v>0</v>
      </c>
      <c r="G391" s="2631">
        <f t="shared" si="10"/>
        <v>0</v>
      </c>
      <c r="H391" s="2635">
        <f t="shared" si="11"/>
        <v>0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0</v>
      </c>
      <c r="M391" s="2744">
        <f t="shared" si="12"/>
        <v>0</v>
      </c>
    </row>
    <row r="392" spans="1:14" x14ac:dyDescent="0.25">
      <c r="A392" s="2438">
        <f t="shared" si="18"/>
        <v>32</v>
      </c>
      <c r="B392" s="2444">
        <f t="shared" si="18"/>
        <v>32</v>
      </c>
      <c r="C392" s="2594">
        <f t="shared" si="17"/>
        <v>0</v>
      </c>
      <c r="D392" s="2597">
        <f t="shared" si="13"/>
        <v>0</v>
      </c>
      <c r="E392" s="3269">
        <f t="shared" si="8"/>
        <v>0</v>
      </c>
      <c r="F392" s="3327">
        <f t="shared" si="9"/>
        <v>0</v>
      </c>
      <c r="G392" s="2631">
        <f t="shared" si="10"/>
        <v>0</v>
      </c>
      <c r="H392" s="2635">
        <f t="shared" si="11"/>
        <v>0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0</v>
      </c>
      <c r="M392" s="2744">
        <f t="shared" si="12"/>
        <v>0</v>
      </c>
    </row>
    <row r="393" spans="1:14" x14ac:dyDescent="0.25">
      <c r="A393" s="2438">
        <f t="shared" si="18"/>
        <v>33</v>
      </c>
      <c r="B393" s="2444">
        <f t="shared" si="18"/>
        <v>33</v>
      </c>
      <c r="C393" s="2594">
        <f t="shared" si="17"/>
        <v>0</v>
      </c>
      <c r="D393" s="2597">
        <f t="shared" si="13"/>
        <v>0</v>
      </c>
      <c r="E393" s="3269">
        <f t="shared" si="8"/>
        <v>0</v>
      </c>
      <c r="F393" s="3327">
        <f t="shared" si="9"/>
        <v>0</v>
      </c>
      <c r="G393" s="2631">
        <f t="shared" si="10"/>
        <v>0</v>
      </c>
      <c r="H393" s="2635">
        <f t="shared" si="11"/>
        <v>0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0</v>
      </c>
      <c r="M393" s="2744">
        <f t="shared" si="12"/>
        <v>0</v>
      </c>
    </row>
    <row r="394" spans="1:14" x14ac:dyDescent="0.25">
      <c r="A394" s="2438">
        <f t="shared" ref="A394:B396" si="19">A393+1</f>
        <v>34</v>
      </c>
      <c r="B394" s="2444">
        <f t="shared" si="19"/>
        <v>34</v>
      </c>
      <c r="C394" s="2594">
        <f t="shared" si="17"/>
        <v>0</v>
      </c>
      <c r="D394" s="2597">
        <f t="shared" si="13"/>
        <v>0</v>
      </c>
      <c r="E394" s="3269">
        <f t="shared" si="8"/>
        <v>0</v>
      </c>
      <c r="F394" s="3327">
        <f t="shared" si="9"/>
        <v>0</v>
      </c>
      <c r="G394" s="2631">
        <f t="shared" si="10"/>
        <v>0</v>
      </c>
      <c r="H394" s="2635">
        <f t="shared" si="11"/>
        <v>0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0</v>
      </c>
      <c r="M394" s="2744">
        <f t="shared" si="12"/>
        <v>0</v>
      </c>
    </row>
    <row r="395" spans="1:14" x14ac:dyDescent="0.25">
      <c r="A395" s="2438">
        <f t="shared" si="19"/>
        <v>35</v>
      </c>
      <c r="B395" s="2444">
        <f t="shared" si="19"/>
        <v>35</v>
      </c>
      <c r="C395" s="2594">
        <f t="shared" si="17"/>
        <v>0</v>
      </c>
      <c r="D395" s="2597">
        <f t="shared" si="13"/>
        <v>0</v>
      </c>
      <c r="E395" s="3269">
        <f t="shared" si="8"/>
        <v>0</v>
      </c>
      <c r="F395" s="3327">
        <f t="shared" si="9"/>
        <v>0</v>
      </c>
      <c r="G395" s="2631">
        <f t="shared" si="10"/>
        <v>0</v>
      </c>
      <c r="H395" s="2635">
        <f t="shared" si="11"/>
        <v>0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0</v>
      </c>
      <c r="M395" s="2744">
        <f t="shared" si="12"/>
        <v>0</v>
      </c>
    </row>
    <row r="396" spans="1:14" ht="15.75" thickBot="1" x14ac:dyDescent="0.3">
      <c r="A396" s="2442">
        <f t="shared" si="19"/>
        <v>36</v>
      </c>
      <c r="B396" s="2445">
        <f t="shared" si="19"/>
        <v>36</v>
      </c>
      <c r="C396" s="2595">
        <f t="shared" si="17"/>
        <v>0</v>
      </c>
      <c r="D396" s="2599">
        <f t="shared" si="13"/>
        <v>0</v>
      </c>
      <c r="E396" s="3380">
        <f t="shared" si="8"/>
        <v>0</v>
      </c>
      <c r="F396" s="3381">
        <f t="shared" si="9"/>
        <v>0</v>
      </c>
      <c r="G396" s="3326">
        <f t="shared" si="10"/>
        <v>0</v>
      </c>
      <c r="H396" s="3382">
        <f t="shared" si="11"/>
        <v>0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0</v>
      </c>
      <c r="M396" s="2746">
        <f t="shared" si="12"/>
        <v>0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0</v>
      </c>
      <c r="B404" s="2740">
        <f>'1. AgeData'!$D$28</f>
        <v>0</v>
      </c>
      <c r="C404" s="2741">
        <f>L360</f>
        <v>0</v>
      </c>
      <c r="D404" s="2596">
        <f>M360</f>
        <v>0</v>
      </c>
      <c r="E404" s="2557">
        <f>H455+H501</f>
        <v>0</v>
      </c>
      <c r="F404" s="2633">
        <f t="shared" ref="F404:F440" si="20">I455+I501</f>
        <v>0</v>
      </c>
      <c r="G404" s="2559">
        <f>L555+L600+C653+E653+G653+K653</f>
        <v>0</v>
      </c>
      <c r="H404" s="2558">
        <f>M555+M600+D653+F653+H653+L653</f>
        <v>0</v>
      </c>
      <c r="I404" s="2741">
        <f>E404-G404</f>
        <v>0</v>
      </c>
      <c r="J404" s="2747">
        <f>F404-H404</f>
        <v>0</v>
      </c>
      <c r="K404" s="2552"/>
      <c r="L404" s="2748">
        <f>IF(C404&lt;=0,0,I404/C404)</f>
        <v>0</v>
      </c>
      <c r="M404" s="2749">
        <f>IF(D404&lt;=0,0,J404/D404)</f>
        <v>0</v>
      </c>
    </row>
    <row r="405" spans="1:13" x14ac:dyDescent="0.25">
      <c r="A405" s="2438">
        <f>A404+1</f>
        <v>1</v>
      </c>
      <c r="B405" s="2444">
        <f>B404+1</f>
        <v>1</v>
      </c>
      <c r="C405" s="2594">
        <f t="shared" ref="C405:D420" si="21">L361</f>
        <v>0</v>
      </c>
      <c r="D405" s="2597">
        <f t="shared" si="21"/>
        <v>0</v>
      </c>
      <c r="E405" s="2631">
        <f t="shared" ref="E405:E440" si="22">H456+H502</f>
        <v>0</v>
      </c>
      <c r="F405" s="2634">
        <f t="shared" si="20"/>
        <v>0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0</v>
      </c>
      <c r="J405" s="2750">
        <f t="shared" si="24"/>
        <v>0</v>
      </c>
      <c r="K405" s="2510"/>
      <c r="L405" s="2751">
        <f t="shared" ref="L405:M440" si="25">IF(C405&lt;=0,0,I405/C405)</f>
        <v>0</v>
      </c>
      <c r="M405" s="1732">
        <f t="shared" si="25"/>
        <v>0</v>
      </c>
    </row>
    <row r="406" spans="1:13" x14ac:dyDescent="0.25">
      <c r="A406" s="2438">
        <f t="shared" ref="A406:B421" si="26">A405+1</f>
        <v>2</v>
      </c>
      <c r="B406" s="2444">
        <f t="shared" si="26"/>
        <v>2</v>
      </c>
      <c r="C406" s="2594">
        <f t="shared" si="21"/>
        <v>0</v>
      </c>
      <c r="D406" s="2597">
        <f t="shared" si="21"/>
        <v>0</v>
      </c>
      <c r="E406" s="2631">
        <f t="shared" si="22"/>
        <v>0</v>
      </c>
      <c r="F406" s="2634">
        <f t="shared" si="20"/>
        <v>0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0</v>
      </c>
      <c r="J406" s="2750">
        <f t="shared" si="24"/>
        <v>0</v>
      </c>
      <c r="K406" s="2510"/>
      <c r="L406" s="2751">
        <f t="shared" si="25"/>
        <v>0</v>
      </c>
      <c r="M406" s="1732">
        <f t="shared" si="25"/>
        <v>0</v>
      </c>
    </row>
    <row r="407" spans="1:13" x14ac:dyDescent="0.25">
      <c r="A407" s="2438">
        <f t="shared" si="26"/>
        <v>3</v>
      </c>
      <c r="B407" s="2444">
        <f t="shared" si="26"/>
        <v>3</v>
      </c>
      <c r="C407" s="2594">
        <f t="shared" si="21"/>
        <v>0</v>
      </c>
      <c r="D407" s="2597">
        <f t="shared" si="21"/>
        <v>0</v>
      </c>
      <c r="E407" s="2631">
        <f t="shared" si="22"/>
        <v>0</v>
      </c>
      <c r="F407" s="2634">
        <f t="shared" si="20"/>
        <v>0</v>
      </c>
      <c r="G407" s="2560">
        <f t="shared" ref="G407:H407" si="28">L558+L603+C656+E656+G656+K656</f>
        <v>0</v>
      </c>
      <c r="H407" s="2635">
        <f t="shared" si="28"/>
        <v>0</v>
      </c>
      <c r="I407" s="2594">
        <f t="shared" si="24"/>
        <v>0</v>
      </c>
      <c r="J407" s="2750">
        <f t="shared" si="24"/>
        <v>0</v>
      </c>
      <c r="K407" s="2510"/>
      <c r="L407" s="2751">
        <f t="shared" si="25"/>
        <v>0</v>
      </c>
      <c r="M407" s="1732">
        <f t="shared" si="25"/>
        <v>0</v>
      </c>
    </row>
    <row r="408" spans="1:13" x14ac:dyDescent="0.25">
      <c r="A408" s="2438">
        <f t="shared" si="26"/>
        <v>4</v>
      </c>
      <c r="B408" s="2444">
        <f t="shared" si="26"/>
        <v>4</v>
      </c>
      <c r="C408" s="2594">
        <f t="shared" si="21"/>
        <v>0</v>
      </c>
      <c r="D408" s="2597">
        <f t="shared" si="21"/>
        <v>0</v>
      </c>
      <c r="E408" s="2631">
        <f t="shared" si="22"/>
        <v>0</v>
      </c>
      <c r="F408" s="2634">
        <f t="shared" si="20"/>
        <v>0</v>
      </c>
      <c r="G408" s="2560">
        <f t="shared" ref="G408:H408" si="29">L559+L604+C657+E657+G657+K657</f>
        <v>0</v>
      </c>
      <c r="H408" s="2635">
        <f t="shared" si="29"/>
        <v>0</v>
      </c>
      <c r="I408" s="2594">
        <f t="shared" si="24"/>
        <v>0</v>
      </c>
      <c r="J408" s="2750">
        <f t="shared" si="24"/>
        <v>0</v>
      </c>
      <c r="K408" s="2510"/>
      <c r="L408" s="2751">
        <f t="shared" si="25"/>
        <v>0</v>
      </c>
      <c r="M408" s="1732">
        <f t="shared" si="25"/>
        <v>0</v>
      </c>
    </row>
    <row r="409" spans="1:13" x14ac:dyDescent="0.25">
      <c r="A409" s="2438">
        <f t="shared" si="26"/>
        <v>5</v>
      </c>
      <c r="B409" s="2444">
        <f t="shared" si="26"/>
        <v>5</v>
      </c>
      <c r="C409" s="2594">
        <f t="shared" si="21"/>
        <v>0</v>
      </c>
      <c r="D409" s="2597">
        <f t="shared" si="21"/>
        <v>0</v>
      </c>
      <c r="E409" s="2631">
        <f t="shared" si="22"/>
        <v>0</v>
      </c>
      <c r="F409" s="2634">
        <f t="shared" si="20"/>
        <v>0</v>
      </c>
      <c r="G409" s="2560">
        <f t="shared" ref="G409:H409" si="30">L560+L605+C658+E658+G658+K658</f>
        <v>0</v>
      </c>
      <c r="H409" s="2635">
        <f t="shared" si="30"/>
        <v>0</v>
      </c>
      <c r="I409" s="2594">
        <f t="shared" si="24"/>
        <v>0</v>
      </c>
      <c r="J409" s="2750">
        <f t="shared" si="24"/>
        <v>0</v>
      </c>
      <c r="K409" s="2510"/>
      <c r="L409" s="2751">
        <f t="shared" si="25"/>
        <v>0</v>
      </c>
      <c r="M409" s="1732">
        <f t="shared" si="25"/>
        <v>0</v>
      </c>
    </row>
    <row r="410" spans="1:13" x14ac:dyDescent="0.25">
      <c r="A410" s="2438">
        <f t="shared" si="26"/>
        <v>6</v>
      </c>
      <c r="B410" s="2444">
        <f t="shared" si="26"/>
        <v>6</v>
      </c>
      <c r="C410" s="2594">
        <f t="shared" si="21"/>
        <v>0</v>
      </c>
      <c r="D410" s="2597">
        <f t="shared" si="21"/>
        <v>0</v>
      </c>
      <c r="E410" s="2631">
        <f t="shared" si="22"/>
        <v>0</v>
      </c>
      <c r="F410" s="2634">
        <f t="shared" si="20"/>
        <v>0</v>
      </c>
      <c r="G410" s="2560">
        <f t="shared" ref="G410:H410" si="31">L561+L606+C659+E659+G659+K659</f>
        <v>0</v>
      </c>
      <c r="H410" s="2635">
        <f t="shared" si="31"/>
        <v>0</v>
      </c>
      <c r="I410" s="2594">
        <f t="shared" si="24"/>
        <v>0</v>
      </c>
      <c r="J410" s="2750">
        <f t="shared" si="24"/>
        <v>0</v>
      </c>
      <c r="K410" s="2510"/>
      <c r="L410" s="2751">
        <f t="shared" si="25"/>
        <v>0</v>
      </c>
      <c r="M410" s="1732">
        <f t="shared" si="25"/>
        <v>0</v>
      </c>
    </row>
    <row r="411" spans="1:13" x14ac:dyDescent="0.25">
      <c r="A411" s="2438">
        <f t="shared" si="26"/>
        <v>7</v>
      </c>
      <c r="B411" s="2444">
        <f t="shared" si="26"/>
        <v>7</v>
      </c>
      <c r="C411" s="2594">
        <f t="shared" si="21"/>
        <v>0</v>
      </c>
      <c r="D411" s="2597">
        <f t="shared" si="21"/>
        <v>0</v>
      </c>
      <c r="E411" s="2631">
        <f t="shared" si="22"/>
        <v>0</v>
      </c>
      <c r="F411" s="2634">
        <f t="shared" si="20"/>
        <v>0</v>
      </c>
      <c r="G411" s="2560">
        <f t="shared" ref="G411:H411" si="32">L562+L607+C660+E660+G660+K660</f>
        <v>0</v>
      </c>
      <c r="H411" s="2635">
        <f t="shared" si="32"/>
        <v>0</v>
      </c>
      <c r="I411" s="2594">
        <f t="shared" si="24"/>
        <v>0</v>
      </c>
      <c r="J411" s="2750">
        <f t="shared" si="24"/>
        <v>0</v>
      </c>
      <c r="K411" s="2510"/>
      <c r="L411" s="2751">
        <f t="shared" si="25"/>
        <v>0</v>
      </c>
      <c r="M411" s="1732">
        <f t="shared" si="25"/>
        <v>0</v>
      </c>
    </row>
    <row r="412" spans="1:13" x14ac:dyDescent="0.25">
      <c r="A412" s="2438">
        <f t="shared" si="26"/>
        <v>8</v>
      </c>
      <c r="B412" s="2444">
        <f t="shared" si="26"/>
        <v>8</v>
      </c>
      <c r="C412" s="2594">
        <f t="shared" si="21"/>
        <v>0</v>
      </c>
      <c r="D412" s="2597">
        <f t="shared" si="21"/>
        <v>0</v>
      </c>
      <c r="E412" s="2631">
        <f t="shared" si="22"/>
        <v>0</v>
      </c>
      <c r="F412" s="2634">
        <f t="shared" si="20"/>
        <v>0</v>
      </c>
      <c r="G412" s="2560">
        <f t="shared" ref="G412:H412" si="33">L563+L608+C661+E661+G661+K661</f>
        <v>0</v>
      </c>
      <c r="H412" s="2635">
        <f t="shared" si="33"/>
        <v>0</v>
      </c>
      <c r="I412" s="2594">
        <f t="shared" si="24"/>
        <v>0</v>
      </c>
      <c r="J412" s="2750">
        <f t="shared" si="24"/>
        <v>0</v>
      </c>
      <c r="K412" s="2510"/>
      <c r="L412" s="2751">
        <f t="shared" si="25"/>
        <v>0</v>
      </c>
      <c r="M412" s="1732">
        <f t="shared" si="25"/>
        <v>0</v>
      </c>
    </row>
    <row r="413" spans="1:13" x14ac:dyDescent="0.25">
      <c r="A413" s="2438">
        <f t="shared" si="26"/>
        <v>9</v>
      </c>
      <c r="B413" s="2444">
        <f t="shared" si="26"/>
        <v>9</v>
      </c>
      <c r="C413" s="2594">
        <f t="shared" si="21"/>
        <v>0</v>
      </c>
      <c r="D413" s="2597">
        <f t="shared" si="21"/>
        <v>0</v>
      </c>
      <c r="E413" s="2631">
        <f t="shared" si="22"/>
        <v>0</v>
      </c>
      <c r="F413" s="2634">
        <f t="shared" si="20"/>
        <v>0</v>
      </c>
      <c r="G413" s="2560">
        <f t="shared" ref="G413:H413" si="34">L564+L609+C662+E662+G662+K662</f>
        <v>0</v>
      </c>
      <c r="H413" s="2635">
        <f t="shared" si="34"/>
        <v>0</v>
      </c>
      <c r="I413" s="2594">
        <f t="shared" si="24"/>
        <v>0</v>
      </c>
      <c r="J413" s="2750">
        <f t="shared" si="24"/>
        <v>0</v>
      </c>
      <c r="K413" s="2510"/>
      <c r="L413" s="2751">
        <f t="shared" si="25"/>
        <v>0</v>
      </c>
      <c r="M413" s="1732">
        <f t="shared" si="25"/>
        <v>0</v>
      </c>
    </row>
    <row r="414" spans="1:13" x14ac:dyDescent="0.25">
      <c r="A414" s="2438">
        <f t="shared" si="26"/>
        <v>10</v>
      </c>
      <c r="B414" s="2444">
        <f t="shared" si="26"/>
        <v>10</v>
      </c>
      <c r="C414" s="2594">
        <f t="shared" si="21"/>
        <v>0</v>
      </c>
      <c r="D414" s="2597">
        <f t="shared" si="21"/>
        <v>0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0</v>
      </c>
      <c r="H414" s="2635">
        <f t="shared" si="35"/>
        <v>0</v>
      </c>
      <c r="I414" s="2594">
        <f t="shared" si="24"/>
        <v>0</v>
      </c>
      <c r="J414" s="2750">
        <f t="shared" si="24"/>
        <v>0</v>
      </c>
      <c r="K414" s="2510"/>
      <c r="L414" s="2751">
        <f t="shared" si="25"/>
        <v>0</v>
      </c>
      <c r="M414" s="1732">
        <f t="shared" si="25"/>
        <v>0</v>
      </c>
    </row>
    <row r="415" spans="1:13" x14ac:dyDescent="0.25">
      <c r="A415" s="2438">
        <f t="shared" si="26"/>
        <v>11</v>
      </c>
      <c r="B415" s="2444">
        <f t="shared" si="26"/>
        <v>11</v>
      </c>
      <c r="C415" s="2594">
        <f t="shared" si="21"/>
        <v>0</v>
      </c>
      <c r="D415" s="2597">
        <f t="shared" si="21"/>
        <v>0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0</v>
      </c>
      <c r="H415" s="2635">
        <f t="shared" si="36"/>
        <v>0</v>
      </c>
      <c r="I415" s="2594">
        <f t="shared" si="24"/>
        <v>0</v>
      </c>
      <c r="J415" s="2750">
        <f t="shared" si="24"/>
        <v>0</v>
      </c>
      <c r="K415" s="2510"/>
      <c r="L415" s="2751">
        <f t="shared" si="25"/>
        <v>0</v>
      </c>
      <c r="M415" s="1732">
        <f t="shared" si="25"/>
        <v>0</v>
      </c>
    </row>
    <row r="416" spans="1:13" x14ac:dyDescent="0.25">
      <c r="A416" s="2438">
        <f t="shared" si="26"/>
        <v>12</v>
      </c>
      <c r="B416" s="2444">
        <f t="shared" si="26"/>
        <v>12</v>
      </c>
      <c r="C416" s="2594">
        <f t="shared" si="21"/>
        <v>0</v>
      </c>
      <c r="D416" s="2597">
        <f t="shared" si="21"/>
        <v>0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0</v>
      </c>
      <c r="H416" s="2635">
        <f t="shared" si="37"/>
        <v>0</v>
      </c>
      <c r="I416" s="2594">
        <f t="shared" si="24"/>
        <v>0</v>
      </c>
      <c r="J416" s="2750">
        <f t="shared" si="24"/>
        <v>0</v>
      </c>
      <c r="K416" s="2510"/>
      <c r="L416" s="2751">
        <f t="shared" si="25"/>
        <v>0</v>
      </c>
      <c r="M416" s="1732">
        <f t="shared" si="25"/>
        <v>0</v>
      </c>
    </row>
    <row r="417" spans="1:13" x14ac:dyDescent="0.25">
      <c r="A417" s="2438">
        <f t="shared" si="26"/>
        <v>13</v>
      </c>
      <c r="B417" s="2444">
        <f t="shared" si="26"/>
        <v>13</v>
      </c>
      <c r="C417" s="2594">
        <f t="shared" si="21"/>
        <v>0</v>
      </c>
      <c r="D417" s="2597">
        <f t="shared" si="21"/>
        <v>0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0</v>
      </c>
      <c r="H417" s="2635">
        <f t="shared" si="38"/>
        <v>0</v>
      </c>
      <c r="I417" s="2594">
        <f t="shared" si="24"/>
        <v>0</v>
      </c>
      <c r="J417" s="2750">
        <f t="shared" si="24"/>
        <v>0</v>
      </c>
      <c r="K417" s="2510"/>
      <c r="L417" s="2751">
        <f t="shared" si="25"/>
        <v>0</v>
      </c>
      <c r="M417" s="1732">
        <f t="shared" si="25"/>
        <v>0</v>
      </c>
    </row>
    <row r="418" spans="1:13" x14ac:dyDescent="0.25">
      <c r="A418" s="2438">
        <f t="shared" si="26"/>
        <v>14</v>
      </c>
      <c r="B418" s="2444">
        <f t="shared" si="26"/>
        <v>14</v>
      </c>
      <c r="C418" s="2594">
        <f t="shared" si="21"/>
        <v>0</v>
      </c>
      <c r="D418" s="2597">
        <f t="shared" si="21"/>
        <v>0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0</v>
      </c>
      <c r="H418" s="2635">
        <f t="shared" si="39"/>
        <v>0</v>
      </c>
      <c r="I418" s="2594">
        <f t="shared" si="24"/>
        <v>0</v>
      </c>
      <c r="J418" s="2750">
        <f t="shared" si="24"/>
        <v>0</v>
      </c>
      <c r="K418" s="2510"/>
      <c r="L418" s="2751">
        <f t="shared" si="25"/>
        <v>0</v>
      </c>
      <c r="M418" s="1732">
        <f t="shared" si="25"/>
        <v>0</v>
      </c>
    </row>
    <row r="419" spans="1:13" x14ac:dyDescent="0.25">
      <c r="A419" s="2438">
        <f t="shared" si="26"/>
        <v>15</v>
      </c>
      <c r="B419" s="2444">
        <f t="shared" si="26"/>
        <v>15</v>
      </c>
      <c r="C419" s="2594">
        <f t="shared" si="21"/>
        <v>0</v>
      </c>
      <c r="D419" s="2597">
        <f t="shared" si="21"/>
        <v>0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0</v>
      </c>
      <c r="H419" s="2635">
        <f t="shared" si="40"/>
        <v>0</v>
      </c>
      <c r="I419" s="2594">
        <f t="shared" si="24"/>
        <v>0</v>
      </c>
      <c r="J419" s="2750">
        <f t="shared" si="24"/>
        <v>0</v>
      </c>
      <c r="K419" s="2510"/>
      <c r="L419" s="2751">
        <f t="shared" si="25"/>
        <v>0</v>
      </c>
      <c r="M419" s="1732">
        <f t="shared" si="25"/>
        <v>0</v>
      </c>
    </row>
    <row r="420" spans="1:13" x14ac:dyDescent="0.25">
      <c r="A420" s="2438">
        <f t="shared" si="26"/>
        <v>16</v>
      </c>
      <c r="B420" s="2444">
        <f t="shared" si="26"/>
        <v>16</v>
      </c>
      <c r="C420" s="2594">
        <f t="shared" si="21"/>
        <v>0</v>
      </c>
      <c r="D420" s="2597">
        <f t="shared" si="21"/>
        <v>0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0</v>
      </c>
      <c r="H420" s="2635">
        <f t="shared" si="41"/>
        <v>0</v>
      </c>
      <c r="I420" s="2594">
        <f t="shared" si="24"/>
        <v>0</v>
      </c>
      <c r="J420" s="2750">
        <f t="shared" si="24"/>
        <v>0</v>
      </c>
      <c r="K420" s="2510"/>
      <c r="L420" s="2751">
        <f t="shared" si="25"/>
        <v>0</v>
      </c>
      <c r="M420" s="1732">
        <f t="shared" si="25"/>
        <v>0</v>
      </c>
    </row>
    <row r="421" spans="1:13" x14ac:dyDescent="0.25">
      <c r="A421" s="2438">
        <f t="shared" si="26"/>
        <v>17</v>
      </c>
      <c r="B421" s="2444">
        <f t="shared" si="26"/>
        <v>17</v>
      </c>
      <c r="C421" s="2594">
        <f t="shared" ref="C421:D436" si="42">L377</f>
        <v>0</v>
      </c>
      <c r="D421" s="2597">
        <f t="shared" si="42"/>
        <v>0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0</v>
      </c>
      <c r="H421" s="2635">
        <f t="shared" si="43"/>
        <v>0</v>
      </c>
      <c r="I421" s="2594">
        <f t="shared" si="24"/>
        <v>0</v>
      </c>
      <c r="J421" s="2750">
        <f t="shared" si="24"/>
        <v>0</v>
      </c>
      <c r="K421" s="2510"/>
      <c r="L421" s="2751">
        <f t="shared" si="25"/>
        <v>0</v>
      </c>
      <c r="M421" s="1732">
        <f t="shared" si="25"/>
        <v>0</v>
      </c>
    </row>
    <row r="422" spans="1:13" x14ac:dyDescent="0.25">
      <c r="A422" s="2438">
        <f t="shared" ref="A422:B437" si="44">A421+1</f>
        <v>18</v>
      </c>
      <c r="B422" s="2444">
        <f t="shared" si="44"/>
        <v>18</v>
      </c>
      <c r="C422" s="2594">
        <f t="shared" si="42"/>
        <v>0</v>
      </c>
      <c r="D422" s="2597">
        <f t="shared" si="42"/>
        <v>0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0</v>
      </c>
      <c r="H422" s="2635">
        <f t="shared" si="45"/>
        <v>0</v>
      </c>
      <c r="I422" s="2594">
        <f t="shared" si="24"/>
        <v>0</v>
      </c>
      <c r="J422" s="2750">
        <f t="shared" si="24"/>
        <v>0</v>
      </c>
      <c r="K422" s="2510"/>
      <c r="L422" s="2751">
        <f t="shared" si="25"/>
        <v>0</v>
      </c>
      <c r="M422" s="1732">
        <f t="shared" si="25"/>
        <v>0</v>
      </c>
    </row>
    <row r="423" spans="1:13" x14ac:dyDescent="0.25">
      <c r="A423" s="2438">
        <f t="shared" si="44"/>
        <v>19</v>
      </c>
      <c r="B423" s="2444">
        <f t="shared" si="44"/>
        <v>19</v>
      </c>
      <c r="C423" s="2594">
        <f t="shared" si="42"/>
        <v>0</v>
      </c>
      <c r="D423" s="2597">
        <f t="shared" si="42"/>
        <v>0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0</v>
      </c>
      <c r="H423" s="2635">
        <f t="shared" si="46"/>
        <v>0</v>
      </c>
      <c r="I423" s="2594">
        <f t="shared" si="24"/>
        <v>0</v>
      </c>
      <c r="J423" s="2750">
        <f t="shared" si="24"/>
        <v>0</v>
      </c>
      <c r="K423" s="2510"/>
      <c r="L423" s="2751">
        <f t="shared" si="25"/>
        <v>0</v>
      </c>
      <c r="M423" s="1732">
        <f t="shared" si="25"/>
        <v>0</v>
      </c>
    </row>
    <row r="424" spans="1:13" x14ac:dyDescent="0.25">
      <c r="A424" s="2438">
        <f t="shared" si="44"/>
        <v>20</v>
      </c>
      <c r="B424" s="2444">
        <f t="shared" si="44"/>
        <v>20</v>
      </c>
      <c r="C424" s="2594">
        <f t="shared" si="42"/>
        <v>0</v>
      </c>
      <c r="D424" s="2597">
        <f t="shared" si="42"/>
        <v>0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0</v>
      </c>
      <c r="H424" s="2635">
        <f t="shared" si="47"/>
        <v>0</v>
      </c>
      <c r="I424" s="2594">
        <f t="shared" si="24"/>
        <v>0</v>
      </c>
      <c r="J424" s="2750">
        <f t="shared" si="24"/>
        <v>0</v>
      </c>
      <c r="K424" s="2510"/>
      <c r="L424" s="2751">
        <f t="shared" si="25"/>
        <v>0</v>
      </c>
      <c r="M424" s="1732">
        <f t="shared" si="25"/>
        <v>0</v>
      </c>
    </row>
    <row r="425" spans="1:13" x14ac:dyDescent="0.25">
      <c r="A425" s="2438">
        <f t="shared" si="44"/>
        <v>21</v>
      </c>
      <c r="B425" s="2444">
        <f t="shared" si="44"/>
        <v>21</v>
      </c>
      <c r="C425" s="2594">
        <f t="shared" si="42"/>
        <v>0</v>
      </c>
      <c r="D425" s="2597">
        <f t="shared" si="42"/>
        <v>0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0</v>
      </c>
      <c r="H425" s="2635">
        <f t="shared" si="48"/>
        <v>0</v>
      </c>
      <c r="I425" s="2594">
        <f t="shared" si="24"/>
        <v>0</v>
      </c>
      <c r="J425" s="2750">
        <f t="shared" si="24"/>
        <v>0</v>
      </c>
      <c r="K425" s="2510"/>
      <c r="L425" s="2751">
        <f t="shared" si="25"/>
        <v>0</v>
      </c>
      <c r="M425" s="1732">
        <f t="shared" si="25"/>
        <v>0</v>
      </c>
    </row>
    <row r="426" spans="1:13" x14ac:dyDescent="0.25">
      <c r="A426" s="2438">
        <f t="shared" si="44"/>
        <v>22</v>
      </c>
      <c r="B426" s="2444">
        <f t="shared" si="44"/>
        <v>22</v>
      </c>
      <c r="C426" s="2594">
        <f t="shared" si="42"/>
        <v>0</v>
      </c>
      <c r="D426" s="2597">
        <f t="shared" si="42"/>
        <v>0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0</v>
      </c>
      <c r="H426" s="2635">
        <f t="shared" si="49"/>
        <v>0</v>
      </c>
      <c r="I426" s="2594">
        <f t="shared" si="24"/>
        <v>0</v>
      </c>
      <c r="J426" s="2750">
        <f t="shared" si="24"/>
        <v>0</v>
      </c>
      <c r="K426" s="2510"/>
      <c r="L426" s="2751">
        <f t="shared" si="25"/>
        <v>0</v>
      </c>
      <c r="M426" s="1732">
        <f t="shared" si="25"/>
        <v>0</v>
      </c>
    </row>
    <row r="427" spans="1:13" x14ac:dyDescent="0.25">
      <c r="A427" s="2438">
        <f t="shared" si="44"/>
        <v>23</v>
      </c>
      <c r="B427" s="2444">
        <f t="shared" si="44"/>
        <v>23</v>
      </c>
      <c r="C427" s="2594">
        <f t="shared" si="42"/>
        <v>0</v>
      </c>
      <c r="D427" s="2597">
        <f t="shared" si="42"/>
        <v>0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0</v>
      </c>
      <c r="H427" s="2635">
        <f t="shared" si="50"/>
        <v>0</v>
      </c>
      <c r="I427" s="2594">
        <f t="shared" si="24"/>
        <v>0</v>
      </c>
      <c r="J427" s="2750">
        <f t="shared" si="24"/>
        <v>0</v>
      </c>
      <c r="K427" s="2510"/>
      <c r="L427" s="2751">
        <f t="shared" si="25"/>
        <v>0</v>
      </c>
      <c r="M427" s="1732">
        <f t="shared" si="25"/>
        <v>0</v>
      </c>
    </row>
    <row r="428" spans="1:13" x14ac:dyDescent="0.25">
      <c r="A428" s="2438">
        <f t="shared" si="44"/>
        <v>24</v>
      </c>
      <c r="B428" s="2444">
        <f t="shared" si="44"/>
        <v>24</v>
      </c>
      <c r="C428" s="2594">
        <f t="shared" si="42"/>
        <v>0</v>
      </c>
      <c r="D428" s="2597">
        <f t="shared" si="42"/>
        <v>0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0</v>
      </c>
      <c r="H428" s="2635">
        <f t="shared" si="51"/>
        <v>0</v>
      </c>
      <c r="I428" s="2594">
        <f t="shared" si="24"/>
        <v>0</v>
      </c>
      <c r="J428" s="2750">
        <f t="shared" si="24"/>
        <v>0</v>
      </c>
      <c r="K428" s="2510"/>
      <c r="L428" s="2751">
        <f t="shared" si="25"/>
        <v>0</v>
      </c>
      <c r="M428" s="1732">
        <f t="shared" si="25"/>
        <v>0</v>
      </c>
    </row>
    <row r="429" spans="1:13" x14ac:dyDescent="0.25">
      <c r="A429" s="2438">
        <f t="shared" si="44"/>
        <v>25</v>
      </c>
      <c r="B429" s="2444">
        <f t="shared" si="44"/>
        <v>25</v>
      </c>
      <c r="C429" s="2594">
        <f t="shared" si="42"/>
        <v>0</v>
      </c>
      <c r="D429" s="2597">
        <f t="shared" si="42"/>
        <v>0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0</v>
      </c>
      <c r="H429" s="2635">
        <f t="shared" si="52"/>
        <v>0</v>
      </c>
      <c r="I429" s="2594">
        <f t="shared" si="24"/>
        <v>0</v>
      </c>
      <c r="J429" s="2750">
        <f t="shared" si="24"/>
        <v>0</v>
      </c>
      <c r="K429" s="2510"/>
      <c r="L429" s="2751">
        <f t="shared" si="25"/>
        <v>0</v>
      </c>
      <c r="M429" s="1732">
        <f t="shared" si="25"/>
        <v>0</v>
      </c>
    </row>
    <row r="430" spans="1:13" x14ac:dyDescent="0.25">
      <c r="A430" s="2438">
        <f t="shared" si="44"/>
        <v>26</v>
      </c>
      <c r="B430" s="2444">
        <f t="shared" si="44"/>
        <v>26</v>
      </c>
      <c r="C430" s="2594">
        <f t="shared" si="42"/>
        <v>0</v>
      </c>
      <c r="D430" s="2597">
        <f t="shared" si="42"/>
        <v>0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0</v>
      </c>
      <c r="H430" s="2635">
        <f t="shared" si="53"/>
        <v>0</v>
      </c>
      <c r="I430" s="2594">
        <f t="shared" si="24"/>
        <v>0</v>
      </c>
      <c r="J430" s="2750">
        <f t="shared" si="24"/>
        <v>0</v>
      </c>
      <c r="K430" s="2510"/>
      <c r="L430" s="2751">
        <f t="shared" si="25"/>
        <v>0</v>
      </c>
      <c r="M430" s="1732">
        <f t="shared" si="25"/>
        <v>0</v>
      </c>
    </row>
    <row r="431" spans="1:13" x14ac:dyDescent="0.25">
      <c r="A431" s="2438">
        <f t="shared" si="44"/>
        <v>27</v>
      </c>
      <c r="B431" s="2444">
        <f t="shared" si="44"/>
        <v>27</v>
      </c>
      <c r="C431" s="2594">
        <f t="shared" si="42"/>
        <v>0</v>
      </c>
      <c r="D431" s="2597">
        <f t="shared" si="42"/>
        <v>0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0</v>
      </c>
      <c r="H431" s="2635">
        <f t="shared" si="54"/>
        <v>0</v>
      </c>
      <c r="I431" s="2594">
        <f t="shared" si="24"/>
        <v>0</v>
      </c>
      <c r="J431" s="2750">
        <f t="shared" si="24"/>
        <v>0</v>
      </c>
      <c r="K431" s="2510"/>
      <c r="L431" s="2751">
        <f t="shared" si="25"/>
        <v>0</v>
      </c>
      <c r="M431" s="1732">
        <f t="shared" si="25"/>
        <v>0</v>
      </c>
    </row>
    <row r="432" spans="1:13" x14ac:dyDescent="0.25">
      <c r="A432" s="2438">
        <f t="shared" si="44"/>
        <v>28</v>
      </c>
      <c r="B432" s="2444">
        <f t="shared" si="44"/>
        <v>28</v>
      </c>
      <c r="C432" s="2594">
        <f t="shared" si="42"/>
        <v>0</v>
      </c>
      <c r="D432" s="2597">
        <f t="shared" si="42"/>
        <v>0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0</v>
      </c>
      <c r="H432" s="2635">
        <f t="shared" si="55"/>
        <v>0</v>
      </c>
      <c r="I432" s="2594">
        <f t="shared" si="24"/>
        <v>0</v>
      </c>
      <c r="J432" s="2750">
        <f t="shared" si="24"/>
        <v>0</v>
      </c>
      <c r="K432" s="2510"/>
      <c r="L432" s="2751">
        <f t="shared" si="25"/>
        <v>0</v>
      </c>
      <c r="M432" s="1732">
        <f t="shared" si="25"/>
        <v>0</v>
      </c>
    </row>
    <row r="433" spans="1:13" x14ac:dyDescent="0.25">
      <c r="A433" s="2438">
        <f t="shared" si="44"/>
        <v>29</v>
      </c>
      <c r="B433" s="2444">
        <f t="shared" si="44"/>
        <v>29</v>
      </c>
      <c r="C433" s="2594">
        <f t="shared" si="42"/>
        <v>0</v>
      </c>
      <c r="D433" s="2597">
        <f t="shared" si="42"/>
        <v>0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0</v>
      </c>
      <c r="H433" s="2635">
        <f t="shared" si="56"/>
        <v>0</v>
      </c>
      <c r="I433" s="2594">
        <f t="shared" si="24"/>
        <v>0</v>
      </c>
      <c r="J433" s="2750">
        <f t="shared" si="24"/>
        <v>0</v>
      </c>
      <c r="K433" s="2510"/>
      <c r="L433" s="2751">
        <f t="shared" si="25"/>
        <v>0</v>
      </c>
      <c r="M433" s="1732">
        <f t="shared" si="25"/>
        <v>0</v>
      </c>
    </row>
    <row r="434" spans="1:13" x14ac:dyDescent="0.25">
      <c r="A434" s="2438">
        <f t="shared" si="44"/>
        <v>30</v>
      </c>
      <c r="B434" s="2444">
        <f t="shared" si="44"/>
        <v>30</v>
      </c>
      <c r="C434" s="2594">
        <f t="shared" si="42"/>
        <v>0</v>
      </c>
      <c r="D434" s="2597">
        <f t="shared" si="42"/>
        <v>0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0</v>
      </c>
      <c r="H434" s="2635">
        <f t="shared" si="57"/>
        <v>0</v>
      </c>
      <c r="I434" s="2594">
        <f t="shared" si="24"/>
        <v>0</v>
      </c>
      <c r="J434" s="2750">
        <f t="shared" si="24"/>
        <v>0</v>
      </c>
      <c r="K434" s="2510"/>
      <c r="L434" s="2751">
        <f t="shared" si="25"/>
        <v>0</v>
      </c>
      <c r="M434" s="1732">
        <f t="shared" si="25"/>
        <v>0</v>
      </c>
    </row>
    <row r="435" spans="1:13" x14ac:dyDescent="0.25">
      <c r="A435" s="2438">
        <f t="shared" si="44"/>
        <v>31</v>
      </c>
      <c r="B435" s="2444">
        <f t="shared" si="44"/>
        <v>31</v>
      </c>
      <c r="C435" s="2594">
        <f t="shared" si="42"/>
        <v>0</v>
      </c>
      <c r="D435" s="2597">
        <f t="shared" si="42"/>
        <v>0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0</v>
      </c>
      <c r="H435" s="2635">
        <f t="shared" si="58"/>
        <v>0</v>
      </c>
      <c r="I435" s="2594">
        <f t="shared" si="24"/>
        <v>0</v>
      </c>
      <c r="J435" s="2750">
        <f t="shared" si="24"/>
        <v>0</v>
      </c>
      <c r="K435" s="2510"/>
      <c r="L435" s="2751">
        <f t="shared" si="25"/>
        <v>0</v>
      </c>
      <c r="M435" s="1732">
        <f t="shared" si="25"/>
        <v>0</v>
      </c>
    </row>
    <row r="436" spans="1:13" x14ac:dyDescent="0.25">
      <c r="A436" s="2438">
        <f t="shared" si="44"/>
        <v>32</v>
      </c>
      <c r="B436" s="2444">
        <f t="shared" si="44"/>
        <v>32</v>
      </c>
      <c r="C436" s="2594">
        <f t="shared" si="42"/>
        <v>0</v>
      </c>
      <c r="D436" s="2597">
        <f t="shared" si="42"/>
        <v>0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0</v>
      </c>
      <c r="H436" s="2635">
        <f t="shared" si="59"/>
        <v>0</v>
      </c>
      <c r="I436" s="2594">
        <f t="shared" si="24"/>
        <v>0</v>
      </c>
      <c r="J436" s="2750">
        <f t="shared" si="24"/>
        <v>0</v>
      </c>
      <c r="K436" s="2510"/>
      <c r="L436" s="2751">
        <f t="shared" si="25"/>
        <v>0</v>
      </c>
      <c r="M436" s="1732">
        <f t="shared" si="25"/>
        <v>0</v>
      </c>
    </row>
    <row r="437" spans="1:13" x14ac:dyDescent="0.25">
      <c r="A437" s="2438">
        <f t="shared" si="44"/>
        <v>33</v>
      </c>
      <c r="B437" s="2444">
        <f t="shared" si="44"/>
        <v>33</v>
      </c>
      <c r="C437" s="2594">
        <f t="shared" ref="C437:D440" si="60">L393</f>
        <v>0</v>
      </c>
      <c r="D437" s="2597">
        <f t="shared" si="60"/>
        <v>0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0</v>
      </c>
      <c r="H437" s="2635">
        <f t="shared" si="61"/>
        <v>0</v>
      </c>
      <c r="I437" s="2594">
        <f t="shared" si="24"/>
        <v>0</v>
      </c>
      <c r="J437" s="2750">
        <f t="shared" si="24"/>
        <v>0</v>
      </c>
      <c r="K437" s="2510"/>
      <c r="L437" s="2751">
        <f t="shared" si="25"/>
        <v>0</v>
      </c>
      <c r="M437" s="1732">
        <f t="shared" si="25"/>
        <v>0</v>
      </c>
    </row>
    <row r="438" spans="1:13" x14ac:dyDescent="0.25">
      <c r="A438" s="2438">
        <f t="shared" ref="A438:B440" si="62">A437+1</f>
        <v>34</v>
      </c>
      <c r="B438" s="2444">
        <f t="shared" si="62"/>
        <v>34</v>
      </c>
      <c r="C438" s="2594">
        <f t="shared" si="60"/>
        <v>0</v>
      </c>
      <c r="D438" s="2597">
        <f t="shared" si="60"/>
        <v>0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0</v>
      </c>
      <c r="H438" s="2635">
        <f t="shared" si="63"/>
        <v>0</v>
      </c>
      <c r="I438" s="2594">
        <f t="shared" si="24"/>
        <v>0</v>
      </c>
      <c r="J438" s="2750">
        <f t="shared" si="24"/>
        <v>0</v>
      </c>
      <c r="K438" s="2510"/>
      <c r="L438" s="2751">
        <f t="shared" si="25"/>
        <v>0</v>
      </c>
      <c r="M438" s="1732">
        <f t="shared" si="25"/>
        <v>0</v>
      </c>
    </row>
    <row r="439" spans="1:13" x14ac:dyDescent="0.25">
      <c r="A439" s="2438">
        <f t="shared" si="62"/>
        <v>35</v>
      </c>
      <c r="B439" s="2444">
        <f t="shared" si="62"/>
        <v>35</v>
      </c>
      <c r="C439" s="2594">
        <f t="shared" si="60"/>
        <v>0</v>
      </c>
      <c r="D439" s="2597">
        <f t="shared" si="60"/>
        <v>0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0</v>
      </c>
      <c r="H439" s="2635">
        <f t="shared" si="64"/>
        <v>0</v>
      </c>
      <c r="I439" s="2594">
        <f t="shared" si="24"/>
        <v>0</v>
      </c>
      <c r="J439" s="2750">
        <f t="shared" si="24"/>
        <v>0</v>
      </c>
      <c r="K439" s="2510"/>
      <c r="L439" s="2751">
        <f t="shared" si="25"/>
        <v>0</v>
      </c>
      <c r="M439" s="1732">
        <f t="shared" si="25"/>
        <v>0</v>
      </c>
    </row>
    <row r="440" spans="1:13" ht="15.75" thickBot="1" x14ac:dyDescent="0.3">
      <c r="A440" s="2442">
        <f t="shared" si="62"/>
        <v>36</v>
      </c>
      <c r="B440" s="2445">
        <f t="shared" si="62"/>
        <v>36</v>
      </c>
      <c r="C440" s="2595">
        <f t="shared" si="60"/>
        <v>0</v>
      </c>
      <c r="D440" s="2599">
        <f t="shared" si="60"/>
        <v>0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0</v>
      </c>
      <c r="H440" s="2638">
        <f t="shared" si="65"/>
        <v>0</v>
      </c>
      <c r="I440" s="2595">
        <f t="shared" si="24"/>
        <v>0</v>
      </c>
      <c r="J440" s="2752">
        <f t="shared" si="24"/>
        <v>0</v>
      </c>
      <c r="K440" s="2077"/>
      <c r="L440" s="2753">
        <f t="shared" si="25"/>
        <v>0</v>
      </c>
      <c r="M440" s="2754">
        <f t="shared" si="25"/>
        <v>0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0</v>
      </c>
      <c r="B455" s="2740">
        <f>'1. AgeData'!$D$28</f>
        <v>0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0</v>
      </c>
      <c r="E455" s="3334">
        <f t="shared" ref="E455:E491" si="68">IF(AND(A455&gt;=$F$182,A455&lt;=$G$182,$I$7="yes"),$D$182*POWER((1+$E$132),(A455-$F$182)),0)</f>
        <v>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0</v>
      </c>
      <c r="I455" s="2743">
        <f>D455+F455</f>
        <v>0</v>
      </c>
      <c r="J455" s="6"/>
      <c r="K455" s="6"/>
      <c r="L455" s="6"/>
      <c r="M455" s="2510"/>
    </row>
    <row r="456" spans="1:13" x14ac:dyDescent="0.25">
      <c r="A456" s="2438">
        <f>A455+1</f>
        <v>1</v>
      </c>
      <c r="B456" s="2444">
        <f>B455+1</f>
        <v>1</v>
      </c>
      <c r="C456" s="2594">
        <f t="shared" si="66"/>
        <v>0</v>
      </c>
      <c r="D456" s="409">
        <f t="shared" si="67"/>
        <v>0</v>
      </c>
      <c r="E456" s="2808">
        <f t="shared" si="68"/>
        <v>0</v>
      </c>
      <c r="F456" s="2809">
        <f t="shared" si="69"/>
        <v>0</v>
      </c>
      <c r="G456" s="2510"/>
      <c r="H456" s="1209">
        <f t="shared" si="70"/>
        <v>0</v>
      </c>
      <c r="I456" s="2744">
        <f t="shared" si="70"/>
        <v>0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2</v>
      </c>
      <c r="B457" s="2444">
        <f t="shared" si="71"/>
        <v>2</v>
      </c>
      <c r="C457" s="2594">
        <f t="shared" si="66"/>
        <v>0</v>
      </c>
      <c r="D457" s="409">
        <f t="shared" si="67"/>
        <v>0</v>
      </c>
      <c r="E457" s="2808">
        <f t="shared" si="68"/>
        <v>0</v>
      </c>
      <c r="F457" s="2809">
        <f t="shared" si="69"/>
        <v>0</v>
      </c>
      <c r="G457" s="2510"/>
      <c r="H457" s="1209">
        <f t="shared" si="70"/>
        <v>0</v>
      </c>
      <c r="I457" s="2744">
        <f t="shared" si="70"/>
        <v>0</v>
      </c>
      <c r="J457" s="6"/>
      <c r="K457" s="6"/>
      <c r="L457" s="6"/>
      <c r="M457" s="2510"/>
    </row>
    <row r="458" spans="1:13" x14ac:dyDescent="0.25">
      <c r="A458" s="2438">
        <f t="shared" si="71"/>
        <v>3</v>
      </c>
      <c r="B458" s="2444">
        <f t="shared" si="71"/>
        <v>3</v>
      </c>
      <c r="C458" s="2594">
        <f t="shared" si="66"/>
        <v>0</v>
      </c>
      <c r="D458" s="409">
        <f t="shared" si="67"/>
        <v>0</v>
      </c>
      <c r="E458" s="2808">
        <f t="shared" si="68"/>
        <v>0</v>
      </c>
      <c r="F458" s="2809">
        <f t="shared" si="69"/>
        <v>0</v>
      </c>
      <c r="G458" s="2510"/>
      <c r="H458" s="1209">
        <f t="shared" si="70"/>
        <v>0</v>
      </c>
      <c r="I458" s="2744">
        <f t="shared" si="70"/>
        <v>0</v>
      </c>
      <c r="J458" s="6"/>
      <c r="K458" s="6"/>
      <c r="L458" s="6"/>
      <c r="M458" s="2510"/>
    </row>
    <row r="459" spans="1:13" x14ac:dyDescent="0.25">
      <c r="A459" s="2438">
        <f t="shared" si="71"/>
        <v>4</v>
      </c>
      <c r="B459" s="2444">
        <f t="shared" si="71"/>
        <v>4</v>
      </c>
      <c r="C459" s="2594">
        <f t="shared" si="66"/>
        <v>0</v>
      </c>
      <c r="D459" s="409">
        <f t="shared" si="67"/>
        <v>0</v>
      </c>
      <c r="E459" s="2808">
        <f t="shared" si="68"/>
        <v>0</v>
      </c>
      <c r="F459" s="2809">
        <f t="shared" si="69"/>
        <v>0</v>
      </c>
      <c r="G459" s="2510"/>
      <c r="H459" s="1209">
        <f t="shared" si="70"/>
        <v>0</v>
      </c>
      <c r="I459" s="2744">
        <f t="shared" si="70"/>
        <v>0</v>
      </c>
      <c r="J459" s="6"/>
      <c r="K459" s="6"/>
      <c r="L459" s="6"/>
      <c r="M459" s="2510"/>
    </row>
    <row r="460" spans="1:13" x14ac:dyDescent="0.25">
      <c r="A460" s="2438">
        <f t="shared" si="71"/>
        <v>5</v>
      </c>
      <c r="B460" s="2444">
        <f t="shared" si="71"/>
        <v>5</v>
      </c>
      <c r="C460" s="2594">
        <f t="shared" si="66"/>
        <v>0</v>
      </c>
      <c r="D460" s="409">
        <f t="shared" si="67"/>
        <v>0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0</v>
      </c>
      <c r="J460" s="6"/>
      <c r="K460" s="6"/>
      <c r="L460" s="6"/>
      <c r="M460" s="2510"/>
    </row>
    <row r="461" spans="1:13" x14ac:dyDescent="0.25">
      <c r="A461" s="2438">
        <f t="shared" si="71"/>
        <v>6</v>
      </c>
      <c r="B461" s="2444">
        <f t="shared" si="71"/>
        <v>6</v>
      </c>
      <c r="C461" s="2594">
        <f t="shared" si="66"/>
        <v>0</v>
      </c>
      <c r="D461" s="409">
        <f t="shared" si="67"/>
        <v>0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0</v>
      </c>
      <c r="J461" s="6"/>
      <c r="K461" s="6"/>
      <c r="L461" s="6"/>
      <c r="M461" s="2510"/>
    </row>
    <row r="462" spans="1:13" x14ac:dyDescent="0.25">
      <c r="A462" s="2438">
        <f t="shared" si="71"/>
        <v>7</v>
      </c>
      <c r="B462" s="2444">
        <f t="shared" si="71"/>
        <v>7</v>
      </c>
      <c r="C462" s="2594">
        <f t="shared" si="66"/>
        <v>0</v>
      </c>
      <c r="D462" s="409">
        <f t="shared" si="67"/>
        <v>0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0</v>
      </c>
      <c r="J462" s="6"/>
      <c r="K462" s="6"/>
      <c r="L462" s="6"/>
      <c r="M462" s="2510"/>
    </row>
    <row r="463" spans="1:13" x14ac:dyDescent="0.25">
      <c r="A463" s="2438">
        <f t="shared" si="71"/>
        <v>8</v>
      </c>
      <c r="B463" s="2444">
        <f t="shared" si="71"/>
        <v>8</v>
      </c>
      <c r="C463" s="2594">
        <f t="shared" si="66"/>
        <v>0</v>
      </c>
      <c r="D463" s="409">
        <f t="shared" si="67"/>
        <v>0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0</v>
      </c>
      <c r="J463" s="6"/>
      <c r="K463" s="6"/>
      <c r="L463" s="6"/>
      <c r="M463" s="2510"/>
    </row>
    <row r="464" spans="1:13" x14ac:dyDescent="0.25">
      <c r="A464" s="2438">
        <f t="shared" si="71"/>
        <v>9</v>
      </c>
      <c r="B464" s="2444">
        <f t="shared" si="71"/>
        <v>9</v>
      </c>
      <c r="C464" s="2594">
        <f t="shared" si="66"/>
        <v>0</v>
      </c>
      <c r="D464" s="409">
        <f t="shared" si="67"/>
        <v>0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0</v>
      </c>
      <c r="J464" s="6"/>
      <c r="K464" s="6"/>
      <c r="L464" s="6"/>
      <c r="M464" s="2510"/>
    </row>
    <row r="465" spans="1:13" x14ac:dyDescent="0.25">
      <c r="A465" s="2438">
        <f t="shared" si="71"/>
        <v>10</v>
      </c>
      <c r="B465" s="2444">
        <f t="shared" si="71"/>
        <v>10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11</v>
      </c>
      <c r="B466" s="2444">
        <f t="shared" si="71"/>
        <v>11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12</v>
      </c>
      <c r="B467" s="2444">
        <f t="shared" si="71"/>
        <v>12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13</v>
      </c>
      <c r="B468" s="2444">
        <f t="shared" si="71"/>
        <v>13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14</v>
      </c>
      <c r="B469" s="2444">
        <f t="shared" si="71"/>
        <v>14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15</v>
      </c>
      <c r="B470" s="2444">
        <f t="shared" si="71"/>
        <v>15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16</v>
      </c>
      <c r="B471" s="2444">
        <f t="shared" si="71"/>
        <v>16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17</v>
      </c>
      <c r="B472" s="2444">
        <f t="shared" si="71"/>
        <v>17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18</v>
      </c>
      <c r="B473" s="2444">
        <f t="shared" si="72"/>
        <v>18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19</v>
      </c>
      <c r="B474" s="2444">
        <f t="shared" si="72"/>
        <v>19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20</v>
      </c>
      <c r="B475" s="2444">
        <f t="shared" si="72"/>
        <v>20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21</v>
      </c>
      <c r="B476" s="2444">
        <f t="shared" si="72"/>
        <v>21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22</v>
      </c>
      <c r="B477" s="2444">
        <f t="shared" si="72"/>
        <v>22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23</v>
      </c>
      <c r="B478" s="2444">
        <f t="shared" si="72"/>
        <v>23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24</v>
      </c>
      <c r="B479" s="2444">
        <f t="shared" si="72"/>
        <v>24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25</v>
      </c>
      <c r="B480" s="2444">
        <f t="shared" si="72"/>
        <v>25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26</v>
      </c>
      <c r="B481" s="2444">
        <f t="shared" si="72"/>
        <v>26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27</v>
      </c>
      <c r="B482" s="2444">
        <f t="shared" si="72"/>
        <v>27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28</v>
      </c>
      <c r="B483" s="2444">
        <f t="shared" si="72"/>
        <v>28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29</v>
      </c>
      <c r="B484" s="2444">
        <f t="shared" si="72"/>
        <v>29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30</v>
      </c>
      <c r="B485" s="2444">
        <f t="shared" si="72"/>
        <v>30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31</v>
      </c>
      <c r="B486" s="2444">
        <f t="shared" si="72"/>
        <v>31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32</v>
      </c>
      <c r="B487" s="2444">
        <f t="shared" si="72"/>
        <v>32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33</v>
      </c>
      <c r="B488" s="2444">
        <f t="shared" si="72"/>
        <v>33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34</v>
      </c>
      <c r="B489" s="2444">
        <f t="shared" si="73"/>
        <v>34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35</v>
      </c>
      <c r="B490" s="2444">
        <f t="shared" si="73"/>
        <v>35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36</v>
      </c>
      <c r="B491" s="2445">
        <f t="shared" si="73"/>
        <v>36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0</v>
      </c>
      <c r="B501" s="2758">
        <f>'1. AgeData'!$D$28</f>
        <v>0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1</v>
      </c>
      <c r="B502" s="31">
        <f>B501+1</f>
        <v>1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2</v>
      </c>
      <c r="B503" s="31">
        <f t="shared" ref="B503:B537" si="80">B502+1</f>
        <v>2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3</v>
      </c>
      <c r="B504" s="31">
        <f t="shared" si="80"/>
        <v>3</v>
      </c>
      <c r="C504" s="2594">
        <f t="shared" si="74"/>
        <v>0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0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4</v>
      </c>
      <c r="B505" s="31">
        <f t="shared" si="80"/>
        <v>4</v>
      </c>
      <c r="C505" s="2594">
        <f t="shared" si="74"/>
        <v>0</v>
      </c>
      <c r="D505" s="409">
        <f t="shared" si="75"/>
        <v>0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0</v>
      </c>
      <c r="J505" s="2760"/>
      <c r="K505" s="1209"/>
      <c r="L505" s="2744"/>
      <c r="M505" s="1418"/>
    </row>
    <row r="506" spans="1:13" x14ac:dyDescent="0.25">
      <c r="A506" s="2761">
        <f t="shared" si="79"/>
        <v>5</v>
      </c>
      <c r="B506" s="31">
        <f t="shared" si="80"/>
        <v>5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</v>
      </c>
      <c r="B507" s="31">
        <f t="shared" si="80"/>
        <v>6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7</v>
      </c>
      <c r="B508" s="31">
        <f t="shared" si="80"/>
        <v>7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8</v>
      </c>
      <c r="B509" s="31">
        <f t="shared" si="80"/>
        <v>8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9</v>
      </c>
      <c r="B510" s="31">
        <f t="shared" si="80"/>
        <v>9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10</v>
      </c>
      <c r="B511" s="31">
        <f t="shared" si="80"/>
        <v>10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11</v>
      </c>
      <c r="B512" s="31">
        <f t="shared" si="80"/>
        <v>11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12</v>
      </c>
      <c r="B513" s="31">
        <f t="shared" si="80"/>
        <v>12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13</v>
      </c>
      <c r="B514" s="31">
        <f t="shared" si="80"/>
        <v>13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14</v>
      </c>
      <c r="B515" s="31">
        <f t="shared" si="80"/>
        <v>14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15</v>
      </c>
      <c r="B516" s="31">
        <f t="shared" si="80"/>
        <v>15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16</v>
      </c>
      <c r="B517" s="31">
        <f t="shared" si="80"/>
        <v>16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17</v>
      </c>
      <c r="B518" s="31">
        <f t="shared" si="80"/>
        <v>17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18</v>
      </c>
      <c r="B519" s="31">
        <f t="shared" si="80"/>
        <v>18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19</v>
      </c>
      <c r="B520" s="31">
        <f t="shared" si="80"/>
        <v>19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20</v>
      </c>
      <c r="B521" s="31">
        <f t="shared" si="80"/>
        <v>20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21</v>
      </c>
      <c r="B522" s="31">
        <f t="shared" si="80"/>
        <v>21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22</v>
      </c>
      <c r="B523" s="31">
        <f t="shared" si="80"/>
        <v>22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23</v>
      </c>
      <c r="B524" s="31">
        <f t="shared" si="80"/>
        <v>23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24</v>
      </c>
      <c r="B525" s="31">
        <f t="shared" si="80"/>
        <v>24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25</v>
      </c>
      <c r="B526" s="31">
        <f t="shared" si="80"/>
        <v>25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26</v>
      </c>
      <c r="B527" s="31">
        <f t="shared" si="80"/>
        <v>26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27</v>
      </c>
      <c r="B528" s="31">
        <f t="shared" si="80"/>
        <v>27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28</v>
      </c>
      <c r="B529" s="31">
        <f t="shared" si="80"/>
        <v>28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29</v>
      </c>
      <c r="B530" s="31">
        <f t="shared" si="80"/>
        <v>29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30</v>
      </c>
      <c r="B531" s="31">
        <f t="shared" si="80"/>
        <v>30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31</v>
      </c>
      <c r="B532" s="31">
        <f t="shared" si="80"/>
        <v>31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32</v>
      </c>
      <c r="B533" s="31">
        <f t="shared" si="80"/>
        <v>32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33</v>
      </c>
      <c r="B534" s="31">
        <f t="shared" si="80"/>
        <v>33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34</v>
      </c>
      <c r="B535" s="31">
        <f t="shared" si="80"/>
        <v>34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35</v>
      </c>
      <c r="B536" s="31">
        <f t="shared" si="80"/>
        <v>35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36</v>
      </c>
      <c r="B537" s="2764">
        <f t="shared" si="80"/>
        <v>36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0</v>
      </c>
      <c r="I539" s="2768">
        <f>SUM(I501:I537)</f>
        <v>0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0</v>
      </c>
      <c r="B555" s="928">
        <f>'1. AgeData'!$D$28</f>
        <v>0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1</v>
      </c>
      <c r="B556" s="2444">
        <f>B555+1</f>
        <v>1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2</v>
      </c>
      <c r="B557" s="2444">
        <f t="shared" si="91"/>
        <v>2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3</v>
      </c>
      <c r="B558" s="2444">
        <f t="shared" si="91"/>
        <v>3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4</v>
      </c>
      <c r="B559" s="2444">
        <f t="shared" si="91"/>
        <v>4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0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0</v>
      </c>
    </row>
    <row r="560" spans="1:13" s="905" customFormat="1" x14ac:dyDescent="0.25">
      <c r="A560" s="2438">
        <f t="shared" si="91"/>
        <v>5</v>
      </c>
      <c r="B560" s="2444">
        <f t="shared" si="91"/>
        <v>5</v>
      </c>
      <c r="C560" s="2594">
        <f t="shared" si="82"/>
        <v>0</v>
      </c>
      <c r="D560" s="409">
        <f t="shared" si="83"/>
        <v>0</v>
      </c>
      <c r="E560" s="3357">
        <f t="shared" si="84"/>
        <v>0</v>
      </c>
      <c r="F560" s="3358">
        <f t="shared" si="85"/>
        <v>0</v>
      </c>
      <c r="G560" s="1692">
        <f t="shared" si="86"/>
        <v>0</v>
      </c>
      <c r="H560" s="3359">
        <f t="shared" si="87"/>
        <v>0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0</v>
      </c>
    </row>
    <row r="561" spans="1:13" x14ac:dyDescent="0.25">
      <c r="A561" s="2438">
        <f t="shared" si="91"/>
        <v>6</v>
      </c>
      <c r="B561" s="2444">
        <f t="shared" si="91"/>
        <v>6</v>
      </c>
      <c r="C561" s="2594">
        <f t="shared" si="82"/>
        <v>0</v>
      </c>
      <c r="D561" s="409">
        <f t="shared" si="83"/>
        <v>0</v>
      </c>
      <c r="E561" s="3357">
        <f t="shared" si="84"/>
        <v>0</v>
      </c>
      <c r="F561" s="3358">
        <f t="shared" si="85"/>
        <v>0</v>
      </c>
      <c r="G561" s="1692">
        <f t="shared" si="86"/>
        <v>0</v>
      </c>
      <c r="H561" s="3359">
        <f t="shared" si="87"/>
        <v>0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0</v>
      </c>
    </row>
    <row r="562" spans="1:13" x14ac:dyDescent="0.25">
      <c r="A562" s="2438">
        <f t="shared" si="91"/>
        <v>7</v>
      </c>
      <c r="B562" s="2444">
        <f t="shared" si="91"/>
        <v>7</v>
      </c>
      <c r="C562" s="2594">
        <f t="shared" si="82"/>
        <v>0</v>
      </c>
      <c r="D562" s="409">
        <f t="shared" si="83"/>
        <v>0</v>
      </c>
      <c r="E562" s="3357">
        <f t="shared" si="84"/>
        <v>0</v>
      </c>
      <c r="F562" s="3358">
        <f t="shared" si="85"/>
        <v>0</v>
      </c>
      <c r="G562" s="1692">
        <f t="shared" si="86"/>
        <v>0</v>
      </c>
      <c r="H562" s="3359">
        <f t="shared" si="87"/>
        <v>0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0</v>
      </c>
    </row>
    <row r="563" spans="1:13" x14ac:dyDescent="0.25">
      <c r="A563" s="2438">
        <f t="shared" si="91"/>
        <v>8</v>
      </c>
      <c r="B563" s="2444">
        <f t="shared" si="91"/>
        <v>8</v>
      </c>
      <c r="C563" s="2594">
        <f t="shared" si="82"/>
        <v>0</v>
      </c>
      <c r="D563" s="409">
        <f t="shared" si="83"/>
        <v>0</v>
      </c>
      <c r="E563" s="3357">
        <f t="shared" si="84"/>
        <v>0</v>
      </c>
      <c r="F563" s="3358">
        <f t="shared" si="85"/>
        <v>0</v>
      </c>
      <c r="G563" s="1692">
        <f t="shared" si="86"/>
        <v>0</v>
      </c>
      <c r="H563" s="3359">
        <f t="shared" si="87"/>
        <v>0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0</v>
      </c>
    </row>
    <row r="564" spans="1:13" x14ac:dyDescent="0.25">
      <c r="A564" s="2438">
        <f t="shared" si="91"/>
        <v>9</v>
      </c>
      <c r="B564" s="2444">
        <f t="shared" si="91"/>
        <v>9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0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0</v>
      </c>
    </row>
    <row r="565" spans="1:13" x14ac:dyDescent="0.25">
      <c r="A565" s="2438">
        <f t="shared" si="91"/>
        <v>10</v>
      </c>
      <c r="B565" s="2444">
        <f t="shared" si="91"/>
        <v>10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0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0</v>
      </c>
    </row>
    <row r="566" spans="1:13" x14ac:dyDescent="0.25">
      <c r="A566" s="2438">
        <f t="shared" si="91"/>
        <v>11</v>
      </c>
      <c r="B566" s="2444">
        <f t="shared" si="91"/>
        <v>11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12</v>
      </c>
      <c r="B567" s="2444">
        <f t="shared" si="91"/>
        <v>12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13</v>
      </c>
      <c r="B568" s="2444">
        <f t="shared" si="91"/>
        <v>13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14</v>
      </c>
      <c r="B569" s="2444">
        <f t="shared" si="91"/>
        <v>14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15</v>
      </c>
      <c r="B570" s="2444">
        <f t="shared" si="91"/>
        <v>15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16</v>
      </c>
      <c r="B571" s="2444">
        <f t="shared" si="91"/>
        <v>16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17</v>
      </c>
      <c r="B572" s="2444">
        <f t="shared" si="91"/>
        <v>17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18</v>
      </c>
      <c r="B573" s="2444">
        <f t="shared" si="92"/>
        <v>18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19</v>
      </c>
      <c r="B574" s="2444">
        <f t="shared" si="92"/>
        <v>19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20</v>
      </c>
      <c r="B575" s="2444">
        <f t="shared" si="92"/>
        <v>20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21</v>
      </c>
      <c r="B576" s="2444">
        <f t="shared" si="92"/>
        <v>21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22</v>
      </c>
      <c r="B577" s="2444">
        <f t="shared" si="92"/>
        <v>22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23</v>
      </c>
      <c r="B578" s="2444">
        <f t="shared" si="92"/>
        <v>23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24</v>
      </c>
      <c r="B579" s="2444">
        <f t="shared" si="92"/>
        <v>24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25</v>
      </c>
      <c r="B580" s="2444">
        <f t="shared" si="92"/>
        <v>25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26</v>
      </c>
      <c r="B581" s="2444">
        <f t="shared" si="92"/>
        <v>26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27</v>
      </c>
      <c r="B582" s="2444">
        <f t="shared" si="92"/>
        <v>27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28</v>
      </c>
      <c r="B583" s="2444">
        <f t="shared" si="92"/>
        <v>28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29</v>
      </c>
      <c r="B584" s="2444">
        <f t="shared" si="92"/>
        <v>29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30</v>
      </c>
      <c r="B585" s="2444">
        <f t="shared" si="92"/>
        <v>30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31</v>
      </c>
      <c r="B586" s="2444">
        <f t="shared" si="92"/>
        <v>31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32</v>
      </c>
      <c r="B587" s="2444">
        <f t="shared" si="92"/>
        <v>32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33</v>
      </c>
      <c r="B588" s="2444">
        <f t="shared" si="92"/>
        <v>33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34</v>
      </c>
      <c r="B589" s="2444">
        <f t="shared" si="93"/>
        <v>34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35</v>
      </c>
      <c r="B590" s="2444">
        <f t="shared" si="93"/>
        <v>35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36</v>
      </c>
      <c r="B591" s="2445">
        <f t="shared" si="93"/>
        <v>36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0</v>
      </c>
      <c r="B600" s="2740">
        <f>'1. AgeData'!$D$28</f>
        <v>0</v>
      </c>
      <c r="C600" s="2799">
        <f>IF('S. Setup'!$J$55&lt;&gt;"yes",0,SUMIF($D$700:$D$802,("="&amp;A600),$E$700:$E$802))</f>
        <v>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0</v>
      </c>
      <c r="M600" s="2343">
        <f>D600+F600+H600+J600</f>
        <v>0</v>
      </c>
    </row>
    <row r="601" spans="1:13" x14ac:dyDescent="0.25">
      <c r="A601" s="2761">
        <f>A600+1</f>
        <v>1</v>
      </c>
      <c r="B601" s="928">
        <f>B600+1</f>
        <v>1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2</v>
      </c>
      <c r="B602" s="928">
        <f t="shared" ref="B602:B636" si="97">B601+1</f>
        <v>2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3</v>
      </c>
      <c r="B603" s="928">
        <f t="shared" si="97"/>
        <v>3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4</v>
      </c>
      <c r="B604" s="928">
        <f t="shared" si="97"/>
        <v>4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5</v>
      </c>
      <c r="B605" s="928">
        <f t="shared" si="97"/>
        <v>5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</v>
      </c>
      <c r="B606" s="928">
        <f t="shared" si="97"/>
        <v>6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7</v>
      </c>
      <c r="B607" s="928">
        <f t="shared" si="97"/>
        <v>7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8</v>
      </c>
      <c r="B608" s="928">
        <f t="shared" si="97"/>
        <v>8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9</v>
      </c>
      <c r="B609" s="928">
        <f t="shared" si="97"/>
        <v>9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0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0</v>
      </c>
    </row>
    <row r="610" spans="1:13" x14ac:dyDescent="0.25">
      <c r="A610" s="2761">
        <f t="shared" si="96"/>
        <v>10</v>
      </c>
      <c r="B610" s="928">
        <f t="shared" si="97"/>
        <v>10</v>
      </c>
      <c r="C610" s="2594">
        <f>IF('S. Setup'!$J$55&lt;&gt;"yes",0,SUMIF($D$700:$D$802,("="&amp;A610),$E$700:$E$802))</f>
        <v>0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0</v>
      </c>
      <c r="M610" s="2343">
        <f t="shared" si="95"/>
        <v>0</v>
      </c>
    </row>
    <row r="611" spans="1:13" x14ac:dyDescent="0.25">
      <c r="A611" s="2761">
        <f t="shared" si="96"/>
        <v>11</v>
      </c>
      <c r="B611" s="928">
        <f t="shared" si="97"/>
        <v>11</v>
      </c>
      <c r="C611" s="2594">
        <f>IF('S. Setup'!$J$55&lt;&gt;"yes",0,SUMIF($D$700:$D$802,("="&amp;A611),$E$700:$E$802))</f>
        <v>0</v>
      </c>
      <c r="D611" s="2802">
        <f>IF('S. Setup'!$J$55&lt;&gt;"yes",0,SUMIF($H$700:$H$802,("="&amp;B611),$I$700:$I$802))</f>
        <v>0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0</v>
      </c>
      <c r="M611" s="2343">
        <f t="shared" si="95"/>
        <v>0</v>
      </c>
    </row>
    <row r="612" spans="1:13" x14ac:dyDescent="0.25">
      <c r="A612" s="2761">
        <f t="shared" si="96"/>
        <v>12</v>
      </c>
      <c r="B612" s="928">
        <f t="shared" si="97"/>
        <v>12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13</v>
      </c>
      <c r="B613" s="928">
        <f t="shared" si="97"/>
        <v>13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14</v>
      </c>
      <c r="B614" s="928">
        <f t="shared" si="97"/>
        <v>14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15</v>
      </c>
      <c r="B615" s="928">
        <f t="shared" si="97"/>
        <v>15</v>
      </c>
      <c r="C615" s="2594">
        <f>IF('S. Setup'!$J$55&lt;&gt;"yes",0,SUMIF($D$700:$D$802,("="&amp;A615),$E$700:$E$802))</f>
        <v>0</v>
      </c>
      <c r="D615" s="2802">
        <f>IF('S. Setup'!$J$55&lt;&gt;"yes",0,SUMIF($H$700:$H$802,("="&amp;B615),$I$700:$I$802))</f>
        <v>0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0</v>
      </c>
      <c r="M615" s="2343">
        <f t="shared" si="95"/>
        <v>0</v>
      </c>
    </row>
    <row r="616" spans="1:13" x14ac:dyDescent="0.25">
      <c r="A616" s="2761">
        <f t="shared" si="96"/>
        <v>16</v>
      </c>
      <c r="B616" s="928">
        <f t="shared" si="97"/>
        <v>16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17</v>
      </c>
      <c r="B617" s="928">
        <f t="shared" si="97"/>
        <v>17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18</v>
      </c>
      <c r="B618" s="928">
        <f t="shared" si="97"/>
        <v>18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19</v>
      </c>
      <c r="B619" s="928">
        <f t="shared" si="97"/>
        <v>19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20</v>
      </c>
      <c r="B620" s="928">
        <f t="shared" si="97"/>
        <v>20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21</v>
      </c>
      <c r="B621" s="928">
        <f t="shared" si="97"/>
        <v>21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22</v>
      </c>
      <c r="B622" s="928">
        <f t="shared" si="97"/>
        <v>22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23</v>
      </c>
      <c r="B623" s="928">
        <f t="shared" si="97"/>
        <v>23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24</v>
      </c>
      <c r="B624" s="928">
        <f t="shared" si="97"/>
        <v>24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25</v>
      </c>
      <c r="B625" s="928">
        <f t="shared" si="97"/>
        <v>25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26</v>
      </c>
      <c r="B626" s="928">
        <f t="shared" si="97"/>
        <v>26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27</v>
      </c>
      <c r="B627" s="928">
        <f t="shared" si="97"/>
        <v>27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28</v>
      </c>
      <c r="B628" s="928">
        <f t="shared" si="97"/>
        <v>28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29</v>
      </c>
      <c r="B629" s="928">
        <f t="shared" si="97"/>
        <v>29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30</v>
      </c>
      <c r="B630" s="928">
        <f t="shared" si="97"/>
        <v>30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31</v>
      </c>
      <c r="B631" s="928">
        <f t="shared" si="97"/>
        <v>31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32</v>
      </c>
      <c r="B632" s="928">
        <f t="shared" si="97"/>
        <v>32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33</v>
      </c>
      <c r="B633" s="928">
        <f t="shared" si="97"/>
        <v>33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34</v>
      </c>
      <c r="B634" s="928">
        <f t="shared" si="97"/>
        <v>34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35</v>
      </c>
      <c r="B635" s="928">
        <f t="shared" si="97"/>
        <v>35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36</v>
      </c>
      <c r="B636" s="2803">
        <f t="shared" si="97"/>
        <v>36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-1</v>
      </c>
      <c r="B652" s="3378">
        <f>B653-1</f>
        <v>-1</v>
      </c>
      <c r="C652" s="3373"/>
      <c r="D652" s="3373"/>
      <c r="E652" s="3374">
        <f>E359</f>
        <v>0</v>
      </c>
      <c r="F652" s="3375">
        <f>F359</f>
        <v>0</v>
      </c>
      <c r="G652" s="3376">
        <f>G359</f>
        <v>0</v>
      </c>
      <c r="H652" s="3375">
        <f>H359</f>
        <v>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0</v>
      </c>
      <c r="B653" s="2740">
        <f>'1. AgeData'!$D$28</f>
        <v>0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1</v>
      </c>
      <c r="B654" s="2444">
        <f>B653+1</f>
        <v>1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2</v>
      </c>
      <c r="B655" s="2444">
        <f t="shared" si="102"/>
        <v>2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3</v>
      </c>
      <c r="B656" s="2444">
        <f t="shared" si="102"/>
        <v>3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4</v>
      </c>
      <c r="B657" s="2444">
        <f t="shared" si="102"/>
        <v>4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5</v>
      </c>
      <c r="B658" s="2444">
        <f t="shared" si="102"/>
        <v>5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0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</v>
      </c>
      <c r="B659" s="2444">
        <f t="shared" si="102"/>
        <v>6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0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7</v>
      </c>
      <c r="B660" s="2444">
        <f t="shared" si="102"/>
        <v>7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0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8</v>
      </c>
      <c r="B661" s="2444">
        <f t="shared" si="102"/>
        <v>8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9</v>
      </c>
      <c r="B662" s="2444">
        <f t="shared" si="102"/>
        <v>9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10</v>
      </c>
      <c r="B663" s="2444">
        <f t="shared" si="102"/>
        <v>10</v>
      </c>
      <c r="C663" s="1692">
        <f>IF(OR(A663&lt;='1. AgeData'!$I$27,'S. Setup'!$J$80="keep"),1,0)*IF(OR(C370&lt;=0,I663=0),0,C370/I663)</f>
        <v>0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0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11</v>
      </c>
      <c r="B664" s="2444">
        <f t="shared" si="102"/>
        <v>11</v>
      </c>
      <c r="C664" s="1692">
        <f>IF(OR(A664&lt;='1. AgeData'!$I$27,'S. Setup'!$J$80="keep"),1,0)*IF(OR(C371&lt;=0,I664=0),0,C371/I664)</f>
        <v>0</v>
      </c>
      <c r="D664" s="2744">
        <f>IF(OR(B664&lt;='1. AgeData'!$I$28,'S. Setup'!$J$80="keep"),1,0)*IF(OR(D371&lt;=0,J664=0),0,D371/J664)</f>
        <v>0</v>
      </c>
      <c r="E664" s="3327">
        <f t="shared" si="98"/>
        <v>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0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12</v>
      </c>
      <c r="B665" s="2444">
        <f t="shared" si="102"/>
        <v>12</v>
      </c>
      <c r="C665" s="1692">
        <f>IF(OR(A665&lt;='1. AgeData'!$I$27,'S. Setup'!$J$80="keep"),1,0)*IF(OR(C372&lt;=0,I665=0),0,C372/I665)</f>
        <v>0</v>
      </c>
      <c r="D665" s="2744">
        <f>IF(OR(B665&lt;='1. AgeData'!$I$28,'S. Setup'!$J$80="keep"),1,0)*IF(OR(D372&lt;=0,J665=0),0,D372/J665)</f>
        <v>0</v>
      </c>
      <c r="E665" s="3327">
        <f t="shared" si="98"/>
        <v>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0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13</v>
      </c>
      <c r="B666" s="2444">
        <f t="shared" si="102"/>
        <v>13</v>
      </c>
      <c r="C666" s="1692">
        <f>IF(OR(A666&lt;='1. AgeData'!$I$27,'S. Setup'!$J$80="keep"),1,0)*IF(OR(C373&lt;=0,I666=0),0,C373/I666)</f>
        <v>0</v>
      </c>
      <c r="D666" s="2744">
        <f>IF(OR(B666&lt;='1. AgeData'!$I$28,'S. Setup'!$J$80="keep"),1,0)*IF(OR(D373&lt;=0,J666=0),0,D373/J666)</f>
        <v>0</v>
      </c>
      <c r="E666" s="3327">
        <f t="shared" si="98"/>
        <v>0</v>
      </c>
      <c r="F666" s="3327">
        <f t="shared" si="99"/>
        <v>0</v>
      </c>
      <c r="G666" s="961">
        <f t="shared" si="100"/>
        <v>0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0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14</v>
      </c>
      <c r="B667" s="2444">
        <f t="shared" si="102"/>
        <v>14</v>
      </c>
      <c r="C667" s="1692">
        <f>IF(OR(A667&lt;='1. AgeData'!$I$27,'S. Setup'!$J$80="keep"),1,0)*IF(OR(C374&lt;=0,I667=0),0,C374/I667)</f>
        <v>0</v>
      </c>
      <c r="D667" s="2744">
        <f>IF(OR(B667&lt;='1. AgeData'!$I$28,'S. Setup'!$J$80="keep"),1,0)*IF(OR(D374&lt;=0,J667=0),0,D374/J667)</f>
        <v>0</v>
      </c>
      <c r="E667" s="3327">
        <f t="shared" si="98"/>
        <v>0</v>
      </c>
      <c r="F667" s="3327">
        <f t="shared" si="99"/>
        <v>0</v>
      </c>
      <c r="G667" s="961">
        <f t="shared" si="100"/>
        <v>0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0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15</v>
      </c>
      <c r="B668" s="2444">
        <f t="shared" si="102"/>
        <v>15</v>
      </c>
      <c r="C668" s="1692">
        <f>IF(OR(A668&lt;='1. AgeData'!$I$27,'S. Setup'!$J$80="keep"),1,0)*IF(OR(C375&lt;=0,I668=0),0,C375/I668)</f>
        <v>0</v>
      </c>
      <c r="D668" s="2744">
        <f>IF(OR(B668&lt;='1. AgeData'!$I$28,'S. Setup'!$J$80="keep"),1,0)*IF(OR(D375&lt;=0,J668=0),0,D375/J668)</f>
        <v>0</v>
      </c>
      <c r="E668" s="3327">
        <f t="shared" si="98"/>
        <v>0</v>
      </c>
      <c r="F668" s="3327">
        <f t="shared" si="99"/>
        <v>0</v>
      </c>
      <c r="G668" s="961">
        <f t="shared" si="100"/>
        <v>0</v>
      </c>
      <c r="H668" s="2769">
        <f t="shared" si="101"/>
        <v>0</v>
      </c>
      <c r="I668" s="3355">
        <f>IF(AND(A668&gt;'1. AgeData'!$I$27,'S. Setup'!I$80="remove"), 0,1)*IF(($A668&gt;=70),INDEX('12. RMDtable'!$B$39:$B$78,($A668-70+1),0),0)</f>
        <v>0</v>
      </c>
      <c r="J668" s="3355">
        <f>IF(AND(B668&gt;'1. AgeData'!$I$28,'S. Setup'!J$80="remove"), 0,1)*IF(($B668&gt;=70),INDEX('12. RMDtable'!$B$39:$B$78,($B668-70+1),0),0)</f>
        <v>0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16</v>
      </c>
      <c r="B669" s="2444">
        <f t="shared" si="102"/>
        <v>16</v>
      </c>
      <c r="C669" s="1692">
        <f>IF(OR(A669&lt;='1. AgeData'!$I$27,'S. Setup'!$J$80="keep"),1,0)*IF(OR(C376&lt;=0,I669=0),0,C376/I669)</f>
        <v>0</v>
      </c>
      <c r="D669" s="2744">
        <f>IF(OR(B669&lt;='1. AgeData'!$I$28,'S. Setup'!$J$80="keep"),1,0)*IF(OR(D376&lt;=0,J669=0),0,D376/J669)</f>
        <v>0</v>
      </c>
      <c r="E669" s="3327">
        <f t="shared" si="98"/>
        <v>0</v>
      </c>
      <c r="F669" s="3327">
        <f t="shared" si="99"/>
        <v>0</v>
      </c>
      <c r="G669" s="961">
        <f t="shared" si="100"/>
        <v>0</v>
      </c>
      <c r="H669" s="2769">
        <f t="shared" si="101"/>
        <v>0</v>
      </c>
      <c r="I669" s="3355">
        <f>IF(AND(A669&gt;'1. AgeData'!$I$27,'S. Setup'!I$80="remove"), 0,1)*IF(($A669&gt;=70),INDEX('12. RMDtable'!$B$39:$B$78,($A669-70+1),0),0)</f>
        <v>0</v>
      </c>
      <c r="J669" s="3355">
        <f>IF(AND(B669&gt;'1. AgeData'!$I$28,'S. Setup'!J$80="remove"), 0,1)*IF(($B669&gt;=70),INDEX('12. RMDtable'!$B$39:$B$78,($B669-70+1),0),0)</f>
        <v>0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17</v>
      </c>
      <c r="B670" s="2444">
        <f t="shared" si="102"/>
        <v>17</v>
      </c>
      <c r="C670" s="1692">
        <f>IF(OR(A670&lt;='1. AgeData'!$I$27,'S. Setup'!$J$80="keep"),1,0)*IF(OR(C377&lt;=0,I670=0),0,C377/I670)</f>
        <v>0</v>
      </c>
      <c r="D670" s="2744">
        <f>IF(OR(B670&lt;='1. AgeData'!$I$28,'S. Setup'!$J$80="keep"),1,0)*IF(OR(D377&lt;=0,J670=0),0,D377/J670)</f>
        <v>0</v>
      </c>
      <c r="E670" s="3327">
        <f t="shared" si="98"/>
        <v>0</v>
      </c>
      <c r="F670" s="3327">
        <f t="shared" si="99"/>
        <v>0</v>
      </c>
      <c r="G670" s="961">
        <f t="shared" si="100"/>
        <v>0</v>
      </c>
      <c r="H670" s="2769">
        <f t="shared" si="101"/>
        <v>0</v>
      </c>
      <c r="I670" s="3355">
        <f>IF(AND(A670&gt;'1. AgeData'!$I$27,'S. Setup'!I$80="remove"), 0,1)*IF(($A670&gt;=70),INDEX('12. RMDtable'!$B$39:$B$78,($A670-70+1),0),0)</f>
        <v>0</v>
      </c>
      <c r="J670" s="3355">
        <f>IF(AND(B670&gt;'1. AgeData'!$I$28,'S. Setup'!J$80="remove"), 0,1)*IF(($B670&gt;=70),INDEX('12. RMDtable'!$B$39:$B$78,($B670-70+1),0),0)</f>
        <v>0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18</v>
      </c>
      <c r="B671" s="2444">
        <f t="shared" si="103"/>
        <v>18</v>
      </c>
      <c r="C671" s="1692">
        <f>IF(OR(A671&lt;='1. AgeData'!$I$27,'S. Setup'!$J$80="keep"),1,0)*IF(OR(C378&lt;=0,I671=0),0,C378/I671)</f>
        <v>0</v>
      </c>
      <c r="D671" s="2744">
        <f>IF(OR(B671&lt;='1. AgeData'!$I$28,'S. Setup'!$J$80="keep"),1,0)*IF(OR(D378&lt;=0,J671=0),0,D378/J671)</f>
        <v>0</v>
      </c>
      <c r="E671" s="3327">
        <f t="shared" si="98"/>
        <v>0</v>
      </c>
      <c r="F671" s="3327">
        <f t="shared" si="99"/>
        <v>0</v>
      </c>
      <c r="G671" s="961">
        <f t="shared" si="100"/>
        <v>0</v>
      </c>
      <c r="H671" s="2769">
        <f t="shared" si="101"/>
        <v>0</v>
      </c>
      <c r="I671" s="3355">
        <f>IF(AND(A671&gt;'1. AgeData'!$I$27,'S. Setup'!I$80="remove"), 0,1)*IF(($A671&gt;=70),INDEX('12. RMDtable'!$B$39:$B$78,($A671-70+1),0),0)</f>
        <v>0</v>
      </c>
      <c r="J671" s="3355">
        <f>IF(AND(B671&gt;'1. AgeData'!$I$28,'S. Setup'!J$80="remove"), 0,1)*IF(($B671&gt;=70),INDEX('12. RMDtable'!$B$39:$B$78,($B671-70+1),0),0)</f>
        <v>0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19</v>
      </c>
      <c r="B672" s="2444">
        <f t="shared" si="103"/>
        <v>19</v>
      </c>
      <c r="C672" s="1692">
        <f>IF(OR(A672&lt;='1. AgeData'!$I$27,'S. Setup'!$J$80="keep"),1,0)*IF(OR(C379&lt;=0,I672=0),0,C379/I672)</f>
        <v>0</v>
      </c>
      <c r="D672" s="2744">
        <f>IF(OR(B672&lt;='1. AgeData'!$I$28,'S. Setup'!$J$80="keep"),1,0)*IF(OR(D379&lt;=0,J672=0),0,D379/J672)</f>
        <v>0</v>
      </c>
      <c r="E672" s="3327">
        <f t="shared" si="98"/>
        <v>0</v>
      </c>
      <c r="F672" s="3327">
        <f t="shared" si="99"/>
        <v>0</v>
      </c>
      <c r="G672" s="961">
        <f t="shared" si="100"/>
        <v>0</v>
      </c>
      <c r="H672" s="2769">
        <f t="shared" si="101"/>
        <v>0</v>
      </c>
      <c r="I672" s="3355">
        <f>IF(AND(A672&gt;'1. AgeData'!$I$27,'S. Setup'!I$80="remove"), 0,1)*IF(($A672&gt;=70),INDEX('12. RMDtable'!$B$39:$B$78,($A672-70+1),0),0)</f>
        <v>0</v>
      </c>
      <c r="J672" s="3355">
        <f>IF(AND(B672&gt;'1. AgeData'!$I$28,'S. Setup'!J$80="remove"), 0,1)*IF(($B672&gt;=70),INDEX('12. RMDtable'!$B$39:$B$78,($B672-70+1),0),0)</f>
        <v>0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20</v>
      </c>
      <c r="B673" s="2444">
        <f t="shared" si="103"/>
        <v>20</v>
      </c>
      <c r="C673" s="1692">
        <f>IF(OR(A673&lt;='1. AgeData'!$I$27,'S. Setup'!$J$80="keep"),1,0)*IF(OR(C380&lt;=0,I673=0),0,C380/I673)</f>
        <v>0</v>
      </c>
      <c r="D673" s="2744">
        <f>IF(OR(B673&lt;='1. AgeData'!$I$28,'S. Setup'!$J$80="keep"),1,0)*IF(OR(D380&lt;=0,J673=0),0,D380/J673)</f>
        <v>0</v>
      </c>
      <c r="E673" s="3327">
        <f t="shared" si="98"/>
        <v>0</v>
      </c>
      <c r="F673" s="3327">
        <f t="shared" si="99"/>
        <v>0</v>
      </c>
      <c r="G673" s="961">
        <f t="shared" si="100"/>
        <v>0</v>
      </c>
      <c r="H673" s="2769">
        <f t="shared" si="101"/>
        <v>0</v>
      </c>
      <c r="I673" s="3355">
        <f>IF(AND(A673&gt;'1. AgeData'!$I$27,'S. Setup'!I$80="remove"), 0,1)*IF(($A673&gt;=70),INDEX('12. RMDtable'!$B$39:$B$78,($A673-70+1),0),0)</f>
        <v>0</v>
      </c>
      <c r="J673" s="3355">
        <f>IF(AND(B673&gt;'1. AgeData'!$I$28,'S. Setup'!J$80="remove"), 0,1)*IF(($B673&gt;=70),INDEX('12. RMDtable'!$B$39:$B$78,($B673-70+1),0),0)</f>
        <v>0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21</v>
      </c>
      <c r="B674" s="2444">
        <f t="shared" si="103"/>
        <v>21</v>
      </c>
      <c r="C674" s="1692">
        <f>IF(OR(A674&lt;='1. AgeData'!$I$27,'S. Setup'!$J$80="keep"),1,0)*IF(OR(C381&lt;=0,I674=0),0,C381/I674)</f>
        <v>0</v>
      </c>
      <c r="D674" s="2744">
        <f>IF(OR(B674&lt;='1. AgeData'!$I$28,'S. Setup'!$J$80="keep"),1,0)*IF(OR(D381&lt;=0,J674=0),0,D381/J674)</f>
        <v>0</v>
      </c>
      <c r="E674" s="3327">
        <f t="shared" si="98"/>
        <v>0</v>
      </c>
      <c r="F674" s="3327">
        <f t="shared" si="99"/>
        <v>0</v>
      </c>
      <c r="G674" s="961">
        <f t="shared" si="100"/>
        <v>0</v>
      </c>
      <c r="H674" s="2769">
        <f t="shared" si="101"/>
        <v>0</v>
      </c>
      <c r="I674" s="3355">
        <f>IF(AND(A674&gt;'1. AgeData'!$I$27,'S. Setup'!I$80="remove"), 0,1)*IF(($A674&gt;=70),INDEX('12. RMDtable'!$B$39:$B$78,($A674-70+1),0),0)</f>
        <v>0</v>
      </c>
      <c r="J674" s="3355">
        <f>IF(AND(B674&gt;'1. AgeData'!$I$28,'S. Setup'!J$80="remove"), 0,1)*IF(($B674&gt;=70),INDEX('12. RMDtable'!$B$39:$B$78,($B674-70+1),0),0)</f>
        <v>0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22</v>
      </c>
      <c r="B675" s="2444">
        <f t="shared" si="103"/>
        <v>22</v>
      </c>
      <c r="C675" s="1692">
        <f>IF(OR(A675&lt;='1. AgeData'!$I$27,'S. Setup'!$J$80="keep"),1,0)*IF(OR(C382&lt;=0,I675=0),0,C382/I675)</f>
        <v>0</v>
      </c>
      <c r="D675" s="2744">
        <f>IF(OR(B675&lt;='1. AgeData'!$I$28,'S. Setup'!$J$80="keep"),1,0)*IF(OR(D382&lt;=0,J675=0),0,D382/J675)</f>
        <v>0</v>
      </c>
      <c r="E675" s="3327">
        <f t="shared" si="98"/>
        <v>0</v>
      </c>
      <c r="F675" s="3327">
        <f t="shared" si="99"/>
        <v>0</v>
      </c>
      <c r="G675" s="961">
        <f t="shared" si="100"/>
        <v>0</v>
      </c>
      <c r="H675" s="2769">
        <f t="shared" si="101"/>
        <v>0</v>
      </c>
      <c r="I675" s="3355">
        <f>IF(AND(A675&gt;'1. AgeData'!$I$27,'S. Setup'!I$80="remove"), 0,1)*IF(($A675&gt;=70),INDEX('12. RMDtable'!$B$39:$B$78,($A675-70+1),0),0)</f>
        <v>0</v>
      </c>
      <c r="J675" s="3355">
        <f>IF(AND(B675&gt;'1. AgeData'!$I$28,'S. Setup'!J$80="remove"), 0,1)*IF(($B675&gt;=70),INDEX('12. RMDtable'!$B$39:$B$78,($B675-70+1),0),0)</f>
        <v>0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23</v>
      </c>
      <c r="B676" s="2444">
        <f t="shared" si="103"/>
        <v>23</v>
      </c>
      <c r="C676" s="1692">
        <f>IF(OR(A676&lt;='1. AgeData'!$I$27,'S. Setup'!$J$80="keep"),1,0)*IF(OR(C383&lt;=0,I676=0),0,C383/I676)</f>
        <v>0</v>
      </c>
      <c r="D676" s="2744">
        <f>IF(OR(B676&lt;='1. AgeData'!$I$28,'S. Setup'!$J$80="keep"),1,0)*IF(OR(D383&lt;=0,J676=0),0,D383/J676)</f>
        <v>0</v>
      </c>
      <c r="E676" s="3327">
        <f t="shared" si="98"/>
        <v>0</v>
      </c>
      <c r="F676" s="3327">
        <f t="shared" si="99"/>
        <v>0</v>
      </c>
      <c r="G676" s="961">
        <f t="shared" si="100"/>
        <v>0</v>
      </c>
      <c r="H676" s="2769">
        <f t="shared" si="101"/>
        <v>0</v>
      </c>
      <c r="I676" s="3355">
        <f>IF(AND(A676&gt;'1. AgeData'!$I$27,'S. Setup'!I$80="remove"), 0,1)*IF(($A676&gt;=70),INDEX('12. RMDtable'!$B$39:$B$78,($A676-70+1),0),0)</f>
        <v>0</v>
      </c>
      <c r="J676" s="3355">
        <f>IF(AND(B676&gt;'1. AgeData'!$I$28,'S. Setup'!J$80="remove"), 0,1)*IF(($B676&gt;=70),INDEX('12. RMDtable'!$B$39:$B$78,($B676-70+1),0),0)</f>
        <v>0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24</v>
      </c>
      <c r="B677" s="2444">
        <f t="shared" si="103"/>
        <v>24</v>
      </c>
      <c r="C677" s="1692">
        <f>IF(OR(A677&lt;='1. AgeData'!$I$27,'S. Setup'!$J$80="keep"),1,0)*IF(OR(C384&lt;=0,I677=0),0,C384/I677)</f>
        <v>0</v>
      </c>
      <c r="D677" s="2744">
        <f>IF(OR(B677&lt;='1. AgeData'!$I$28,'S. Setup'!$J$80="keep"),1,0)*IF(OR(D384&lt;=0,J677=0),0,D384/J677)</f>
        <v>0</v>
      </c>
      <c r="E677" s="3327">
        <f t="shared" si="98"/>
        <v>0</v>
      </c>
      <c r="F677" s="3327">
        <f t="shared" si="99"/>
        <v>0</v>
      </c>
      <c r="G677" s="961">
        <f t="shared" si="100"/>
        <v>0</v>
      </c>
      <c r="H677" s="2769">
        <f t="shared" si="101"/>
        <v>0</v>
      </c>
      <c r="I677" s="3355">
        <f>IF(AND(A677&gt;'1. AgeData'!$I$27,'S. Setup'!I$80="remove"), 0,1)*IF(($A677&gt;=70),INDEX('12. RMDtable'!$B$39:$B$78,($A677-70+1),0),0)</f>
        <v>0</v>
      </c>
      <c r="J677" s="3355">
        <f>IF(AND(B677&gt;'1. AgeData'!$I$28,'S. Setup'!J$80="remove"), 0,1)*IF(($B677&gt;=70),INDEX('12. RMDtable'!$B$39:$B$78,($B677-70+1),0),0)</f>
        <v>0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25</v>
      </c>
      <c r="B678" s="2444">
        <f t="shared" si="103"/>
        <v>25</v>
      </c>
      <c r="C678" s="1692">
        <f>IF(OR(A678&lt;='1. AgeData'!$I$27,'S. Setup'!$J$80="keep"),1,0)*IF(OR(C385&lt;=0,I678=0),0,C385/I678)</f>
        <v>0</v>
      </c>
      <c r="D678" s="2744">
        <f>IF(OR(B678&lt;='1. AgeData'!$I$28,'S. Setup'!$J$80="keep"),1,0)*IF(OR(D385&lt;=0,J678=0),0,D385/J678)</f>
        <v>0</v>
      </c>
      <c r="E678" s="3327">
        <f t="shared" si="98"/>
        <v>0</v>
      </c>
      <c r="F678" s="3327">
        <f t="shared" si="99"/>
        <v>0</v>
      </c>
      <c r="G678" s="961">
        <f t="shared" si="100"/>
        <v>0</v>
      </c>
      <c r="H678" s="2769">
        <f t="shared" si="101"/>
        <v>0</v>
      </c>
      <c r="I678" s="3355">
        <f>IF(AND(A678&gt;'1. AgeData'!$I$27,'S. Setup'!I$80="remove"), 0,1)*IF(($A678&gt;=70),INDEX('12. RMDtable'!$B$39:$B$78,($A678-70+1),0),0)</f>
        <v>0</v>
      </c>
      <c r="J678" s="3355">
        <f>IF(AND(B678&gt;'1. AgeData'!$I$28,'S. Setup'!J$80="remove"), 0,1)*IF(($B678&gt;=70),INDEX('12. RMDtable'!$B$39:$B$78,($B678-70+1),0),0)</f>
        <v>0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26</v>
      </c>
      <c r="B679" s="2444">
        <f t="shared" si="103"/>
        <v>26</v>
      </c>
      <c r="C679" s="1692">
        <f>IF(OR(A679&lt;='1. AgeData'!$I$27,'S. Setup'!$J$80="keep"),1,0)*IF(OR(C386&lt;=0,I679=0),0,C386/I679)</f>
        <v>0</v>
      </c>
      <c r="D679" s="2744">
        <f>IF(OR(B679&lt;='1. AgeData'!$I$28,'S. Setup'!$J$80="keep"),1,0)*IF(OR(D386&lt;=0,J679=0),0,D386/J679)</f>
        <v>0</v>
      </c>
      <c r="E679" s="3327">
        <f t="shared" si="98"/>
        <v>0</v>
      </c>
      <c r="F679" s="3327">
        <f t="shared" si="99"/>
        <v>0</v>
      </c>
      <c r="G679" s="961">
        <f t="shared" si="100"/>
        <v>0</v>
      </c>
      <c r="H679" s="2769">
        <f t="shared" si="101"/>
        <v>0</v>
      </c>
      <c r="I679" s="3355">
        <f>IF(AND(A679&gt;'1. AgeData'!$I$27,'S. Setup'!I$80="remove"), 0,1)*IF(($A679&gt;=70),INDEX('12. RMDtable'!$B$39:$B$78,($A679-70+1),0),0)</f>
        <v>0</v>
      </c>
      <c r="J679" s="3355">
        <f>IF(AND(B679&gt;'1. AgeData'!$I$28,'S. Setup'!J$80="remove"), 0,1)*IF(($B679&gt;=70),INDEX('12. RMDtable'!$B$39:$B$78,($B679-70+1),0),0)</f>
        <v>0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27</v>
      </c>
      <c r="B680" s="2444">
        <f t="shared" si="103"/>
        <v>27</v>
      </c>
      <c r="C680" s="1692">
        <f>IF(OR(A680&lt;='1. AgeData'!$I$27,'S. Setup'!$J$80="keep"),1,0)*IF(OR(C387&lt;=0,I680=0),0,C387/I680)</f>
        <v>0</v>
      </c>
      <c r="D680" s="2744">
        <f>IF(OR(B680&lt;='1. AgeData'!$I$28,'S. Setup'!$J$80="keep"),1,0)*IF(OR(D387&lt;=0,J680=0),0,D387/J680)</f>
        <v>0</v>
      </c>
      <c r="E680" s="3327">
        <f t="shared" si="98"/>
        <v>0</v>
      </c>
      <c r="F680" s="3327">
        <f t="shared" si="99"/>
        <v>0</v>
      </c>
      <c r="G680" s="961">
        <f t="shared" si="100"/>
        <v>0</v>
      </c>
      <c r="H680" s="2769">
        <f t="shared" si="101"/>
        <v>0</v>
      </c>
      <c r="I680" s="3355">
        <f>IF(AND(A680&gt;'1. AgeData'!$I$27,'S. Setup'!I$80="remove"), 0,1)*IF(($A680&gt;=70),INDEX('12. RMDtable'!$B$39:$B$78,($A680-70+1),0),0)</f>
        <v>0</v>
      </c>
      <c r="J680" s="3355">
        <f>IF(AND(B680&gt;'1. AgeData'!$I$28,'S. Setup'!J$80="remove"), 0,1)*IF(($B680&gt;=70),INDEX('12. RMDtable'!$B$39:$B$78,($B680-70+1),0),0)</f>
        <v>0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28</v>
      </c>
      <c r="B681" s="2444">
        <f t="shared" si="103"/>
        <v>28</v>
      </c>
      <c r="C681" s="1692">
        <f>IF(OR(A681&lt;='1. AgeData'!$I$27,'S. Setup'!$J$80="keep"),1,0)*IF(OR(C388&lt;=0,I681=0),0,C388/I681)</f>
        <v>0</v>
      </c>
      <c r="D681" s="2744">
        <f>IF(OR(B681&lt;='1. AgeData'!$I$28,'S. Setup'!$J$80="keep"),1,0)*IF(OR(D388&lt;=0,J681=0),0,D388/J681)</f>
        <v>0</v>
      </c>
      <c r="E681" s="3327">
        <f t="shared" si="98"/>
        <v>0</v>
      </c>
      <c r="F681" s="3327">
        <f t="shared" si="99"/>
        <v>0</v>
      </c>
      <c r="G681" s="961">
        <f t="shared" si="100"/>
        <v>0</v>
      </c>
      <c r="H681" s="2769">
        <f t="shared" si="101"/>
        <v>0</v>
      </c>
      <c r="I681" s="3355">
        <f>IF(AND(A681&gt;'1. AgeData'!$I$27,'S. Setup'!I$80="remove"), 0,1)*IF(($A681&gt;=70),INDEX('12. RMDtable'!$B$39:$B$78,($A681-70+1),0),0)</f>
        <v>0</v>
      </c>
      <c r="J681" s="3355">
        <f>IF(AND(B681&gt;'1. AgeData'!$I$28,'S. Setup'!J$80="remove"), 0,1)*IF(($B681&gt;=70),INDEX('12. RMDtable'!$B$39:$B$78,($B681-70+1),0),0)</f>
        <v>0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29</v>
      </c>
      <c r="B682" s="2444">
        <f t="shared" si="103"/>
        <v>29</v>
      </c>
      <c r="C682" s="1692">
        <f>IF(OR(A682&lt;='1. AgeData'!$I$27,'S. Setup'!$J$80="keep"),1,0)*IF(OR(C389&lt;=0,I682=0),0,C389/I682)</f>
        <v>0</v>
      </c>
      <c r="D682" s="2744">
        <f>IF(OR(B682&lt;='1. AgeData'!$I$28,'S. Setup'!$J$80="keep"),1,0)*IF(OR(D389&lt;=0,J682=0),0,D389/J682)</f>
        <v>0</v>
      </c>
      <c r="E682" s="3327">
        <f t="shared" si="98"/>
        <v>0</v>
      </c>
      <c r="F682" s="3327">
        <f t="shared" si="99"/>
        <v>0</v>
      </c>
      <c r="G682" s="961">
        <f t="shared" si="100"/>
        <v>0</v>
      </c>
      <c r="H682" s="2769">
        <f t="shared" si="101"/>
        <v>0</v>
      </c>
      <c r="I682" s="3355">
        <f>IF(AND(A682&gt;'1. AgeData'!$I$27,'S. Setup'!I$80="remove"), 0,1)*IF(($A682&gt;=70),INDEX('12. RMDtable'!$B$39:$B$78,($A682-70+1),0),0)</f>
        <v>0</v>
      </c>
      <c r="J682" s="3355">
        <f>IF(AND(B682&gt;'1. AgeData'!$I$28,'S. Setup'!J$80="remove"), 0,1)*IF(($B682&gt;=70),INDEX('12. RMDtable'!$B$39:$B$78,($B682-70+1),0),0)</f>
        <v>0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30</v>
      </c>
      <c r="B683" s="2444">
        <f t="shared" si="103"/>
        <v>30</v>
      </c>
      <c r="C683" s="1692">
        <f>IF(OR(A683&lt;='1. AgeData'!$I$27,'S. Setup'!$J$80="keep"),1,0)*IF(OR(C390&lt;=0,I683=0),0,C390/I683)</f>
        <v>0</v>
      </c>
      <c r="D683" s="2744">
        <f>IF(OR(B683&lt;='1. AgeData'!$I$28,'S. Setup'!$J$80="keep"),1,0)*IF(OR(D390&lt;=0,J683=0),0,D390/J683)</f>
        <v>0</v>
      </c>
      <c r="E683" s="3327">
        <f t="shared" si="98"/>
        <v>0</v>
      </c>
      <c r="F683" s="3327">
        <f t="shared" si="99"/>
        <v>0</v>
      </c>
      <c r="G683" s="961">
        <f t="shared" si="100"/>
        <v>0</v>
      </c>
      <c r="H683" s="2769">
        <f t="shared" si="101"/>
        <v>0</v>
      </c>
      <c r="I683" s="3355">
        <f>IF(AND(A683&gt;'1. AgeData'!$I$27,'S. Setup'!I$80="remove"), 0,1)*IF(($A683&gt;=70),INDEX('12. RMDtable'!$B$39:$B$78,($A683-70+1),0),0)</f>
        <v>0</v>
      </c>
      <c r="J683" s="3355">
        <f>IF(AND(B683&gt;'1. AgeData'!$I$28,'S. Setup'!J$80="remove"), 0,1)*IF(($B683&gt;=70),INDEX('12. RMDtable'!$B$39:$B$78,($B683-70+1),0),0)</f>
        <v>0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31</v>
      </c>
      <c r="B684" s="2444">
        <f t="shared" si="103"/>
        <v>31</v>
      </c>
      <c r="C684" s="1692">
        <f>IF(OR(A684&lt;='1. AgeData'!$I$27,'S. Setup'!$J$80="keep"),1,0)*IF(OR(C391&lt;=0,I684=0),0,C391/I684)</f>
        <v>0</v>
      </c>
      <c r="D684" s="2744">
        <f>IF(OR(B684&lt;='1. AgeData'!$I$28,'S. Setup'!$J$80="keep"),1,0)*IF(OR(D391&lt;=0,J684=0),0,D391/J684)</f>
        <v>0</v>
      </c>
      <c r="E684" s="3327">
        <f t="shared" si="98"/>
        <v>0</v>
      </c>
      <c r="F684" s="3327">
        <f t="shared" si="99"/>
        <v>0</v>
      </c>
      <c r="G684" s="961">
        <f t="shared" si="100"/>
        <v>0</v>
      </c>
      <c r="H684" s="2769">
        <f t="shared" si="101"/>
        <v>0</v>
      </c>
      <c r="I684" s="3355">
        <f>IF(AND(A684&gt;'1. AgeData'!$I$27,'S. Setup'!I$80="remove"), 0,1)*IF(($A684&gt;=70),INDEX('12. RMDtable'!$B$39:$B$78,($A684-70+1),0),0)</f>
        <v>0</v>
      </c>
      <c r="J684" s="3355">
        <f>IF(AND(B684&gt;'1. AgeData'!$I$28,'S. Setup'!J$80="remove"), 0,1)*IF(($B684&gt;=70),INDEX('12. RMDtable'!$B$39:$B$78,($B684-70+1),0),0)</f>
        <v>0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32</v>
      </c>
      <c r="B685" s="2444">
        <f t="shared" si="103"/>
        <v>32</v>
      </c>
      <c r="C685" s="1692">
        <f>IF(OR(A685&lt;='1. AgeData'!$I$27,'S. Setup'!$J$80="keep"),1,0)*IF(OR(C392&lt;=0,I685=0),0,C392/I685)</f>
        <v>0</v>
      </c>
      <c r="D685" s="2744">
        <f>IF(OR(B685&lt;='1. AgeData'!$I$28,'S. Setup'!$J$80="keep"),1,0)*IF(OR(D392&lt;=0,J685=0),0,D392/J685)</f>
        <v>0</v>
      </c>
      <c r="E685" s="3327">
        <f t="shared" si="98"/>
        <v>0</v>
      </c>
      <c r="F685" s="3327">
        <f t="shared" si="99"/>
        <v>0</v>
      </c>
      <c r="G685" s="961">
        <f t="shared" si="100"/>
        <v>0</v>
      </c>
      <c r="H685" s="2769">
        <f t="shared" si="101"/>
        <v>0</v>
      </c>
      <c r="I685" s="3355">
        <f>IF(AND(A685&gt;'1. AgeData'!$I$27,'S. Setup'!I$80="remove"), 0,1)*IF(($A685&gt;=70),INDEX('12. RMDtable'!$B$39:$B$78,($A685-70+1),0),0)</f>
        <v>0</v>
      </c>
      <c r="J685" s="3355">
        <f>IF(AND(B685&gt;'1. AgeData'!$I$28,'S. Setup'!J$80="remove"), 0,1)*IF(($B685&gt;=70),INDEX('12. RMDtable'!$B$39:$B$78,($B685-70+1),0),0)</f>
        <v>0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33</v>
      </c>
      <c r="B686" s="2444">
        <f t="shared" si="103"/>
        <v>33</v>
      </c>
      <c r="C686" s="1692">
        <f>IF(OR(A686&lt;='1. AgeData'!$I$27,'S. Setup'!$J$80="keep"),1,0)*IF(OR(C393&lt;=0,I686=0),0,C393/I686)</f>
        <v>0</v>
      </c>
      <c r="D686" s="2744">
        <f>IF(OR(B686&lt;='1. AgeData'!$I$28,'S. Setup'!$J$80="keep"),1,0)*IF(OR(D393&lt;=0,J686=0),0,D393/J686)</f>
        <v>0</v>
      </c>
      <c r="E686" s="3327">
        <f t="shared" si="98"/>
        <v>0</v>
      </c>
      <c r="F686" s="3327">
        <f t="shared" si="99"/>
        <v>0</v>
      </c>
      <c r="G686" s="961">
        <f t="shared" si="100"/>
        <v>0</v>
      </c>
      <c r="H686" s="2769">
        <f t="shared" si="101"/>
        <v>0</v>
      </c>
      <c r="I686" s="3355">
        <f>IF(AND(A686&gt;'1. AgeData'!$I$27,'S. Setup'!I$80="remove"), 0,1)*IF(($A686&gt;=70),INDEX('12. RMDtable'!$B$39:$B$78,($A686-70+1),0),0)</f>
        <v>0</v>
      </c>
      <c r="J686" s="3355">
        <f>IF(AND(B686&gt;'1. AgeData'!$I$28,'S. Setup'!J$80="remove"), 0,1)*IF(($B686&gt;=70),INDEX('12. RMDtable'!$B$39:$B$78,($B686-70+1),0),0)</f>
        <v>0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34</v>
      </c>
      <c r="B687" s="2444">
        <f t="shared" si="104"/>
        <v>34</v>
      </c>
      <c r="C687" s="1692">
        <f>IF(OR(A687&lt;='1. AgeData'!$I$27,'S. Setup'!$J$80="keep"),1,0)*IF(OR(C394&lt;=0,I687=0),0,C394/I687)</f>
        <v>0</v>
      </c>
      <c r="D687" s="2744">
        <f>IF(OR(B687&lt;='1. AgeData'!$I$28,'S. Setup'!$J$80="keep"),1,0)*IF(OR(D394&lt;=0,J687=0),0,D394/J687)</f>
        <v>0</v>
      </c>
      <c r="E687" s="3327">
        <f t="shared" si="98"/>
        <v>0</v>
      </c>
      <c r="F687" s="3327">
        <f t="shared" si="99"/>
        <v>0</v>
      </c>
      <c r="G687" s="961">
        <f t="shared" si="100"/>
        <v>0</v>
      </c>
      <c r="H687" s="2769">
        <f t="shared" si="101"/>
        <v>0</v>
      </c>
      <c r="I687" s="3355">
        <f>IF(AND(A687&gt;'1. AgeData'!$I$27,'S. Setup'!I$80="remove"), 0,1)*IF(($A687&gt;=70),INDEX('12. RMDtable'!$B$39:$B$78,($A687-70+1),0),0)</f>
        <v>0</v>
      </c>
      <c r="J687" s="3355">
        <f>IF(AND(B687&gt;'1. AgeData'!$I$28,'S. Setup'!J$80="remove"), 0,1)*IF(($B687&gt;=70),INDEX('12. RMDtable'!$B$39:$B$78,($B687-70+1),0),0)</f>
        <v>0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35</v>
      </c>
      <c r="B688" s="2444">
        <f t="shared" si="104"/>
        <v>35</v>
      </c>
      <c r="C688" s="1692">
        <f>IF(OR(A688&lt;='1. AgeData'!$I$27,'S. Setup'!$J$80="keep"),1,0)*IF(OR(C395&lt;=0,I688=0),0,C395/I688)</f>
        <v>0</v>
      </c>
      <c r="D688" s="2744">
        <f>IF(OR(B688&lt;='1. AgeData'!$I$28,'S. Setup'!$J$80="keep"),1,0)*IF(OR(D395&lt;=0,J688=0),0,D395/J688)</f>
        <v>0</v>
      </c>
      <c r="E688" s="3327">
        <f t="shared" si="98"/>
        <v>0</v>
      </c>
      <c r="F688" s="3327">
        <f t="shared" si="99"/>
        <v>0</v>
      </c>
      <c r="G688" s="961">
        <f t="shared" si="100"/>
        <v>0</v>
      </c>
      <c r="H688" s="2769">
        <f t="shared" si="101"/>
        <v>0</v>
      </c>
      <c r="I688" s="3355">
        <f>IF(AND(A688&gt;'1. AgeData'!$I$27,'S. Setup'!I$80="remove"), 0,1)*IF(($A688&gt;=70),INDEX('12. RMDtable'!$B$39:$B$78,($A688-70+1),0),0)</f>
        <v>0</v>
      </c>
      <c r="J688" s="3355">
        <f>IF(AND(B688&gt;'1. AgeData'!$I$28,'S. Setup'!J$80="remove"), 0,1)*IF(($B688&gt;=70),INDEX('12. RMDtable'!$B$39:$B$78,($B688-70+1),0),0)</f>
        <v>0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36</v>
      </c>
      <c r="B689" s="2445">
        <f t="shared" si="104"/>
        <v>36</v>
      </c>
      <c r="C689" s="2765">
        <f>IF(OR(A689&lt;='1. AgeData'!$I$27,'S. Setup'!$J$80="keep"),1,0)*IF(OR(C396&lt;=0,I689=0),0,C396/I689)</f>
        <v>0</v>
      </c>
      <c r="D689" s="2746">
        <f>IF(OR(B689&lt;='1. AgeData'!$I$28,'S. Setup'!$J$80="keep"),1,0)*IF(OR(D396&lt;=0,J689=0),0,D396/J689)</f>
        <v>0</v>
      </c>
      <c r="E689" s="3372">
        <f t="shared" si="98"/>
        <v>0</v>
      </c>
      <c r="F689" s="2638">
        <f t="shared" si="99"/>
        <v>0</v>
      </c>
      <c r="G689" s="963">
        <f t="shared" si="100"/>
        <v>0</v>
      </c>
      <c r="H689" s="3383">
        <f t="shared" si="101"/>
        <v>0</v>
      </c>
      <c r="I689" s="3356">
        <f>IF(AND(A689&gt;'1. AgeData'!$I$27,'S. Setup'!I$80="remove"), 0,1)*IF(($A689&gt;=70),INDEX('12. RMDtable'!$B$39:$B$78,($A689-70+1),0),0)</f>
        <v>0</v>
      </c>
      <c r="J689" s="3356">
        <f>IF(AND(B689&gt;'1. AgeData'!$I$28,'S. Setup'!J$80="remove"), 0,1)*IF(($B689&gt;=70),INDEX('12. RMDtable'!$B$39:$B$78,($B689-70+1),0),0)</f>
        <v>0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0</v>
      </c>
      <c r="I700" s="2747">
        <f t="shared" ref="I700:I731" si="112">IF(AND($I232="IRA",OR($H232="W",$H232="FW")),$M232,0)</f>
        <v>0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0</v>
      </c>
      <c r="E701" s="2597">
        <f t="shared" si="108"/>
        <v>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0</v>
      </c>
      <c r="E702" s="2597">
        <f t="shared" si="108"/>
        <v>0</v>
      </c>
      <c r="F702" s="2779">
        <f t="shared" si="109"/>
        <v>0</v>
      </c>
      <c r="G702" s="409">
        <f t="shared" si="110"/>
        <v>0</v>
      </c>
      <c r="H702" s="2779">
        <f t="shared" si="111"/>
        <v>0</v>
      </c>
      <c r="I702" s="2750">
        <f t="shared" si="112"/>
        <v>0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0</v>
      </c>
      <c r="E703" s="2597">
        <f t="shared" si="108"/>
        <v>0</v>
      </c>
      <c r="F703" s="2779">
        <f t="shared" si="109"/>
        <v>0</v>
      </c>
      <c r="G703" s="409">
        <f t="shared" si="110"/>
        <v>0</v>
      </c>
      <c r="H703" s="2779">
        <f t="shared" si="111"/>
        <v>0</v>
      </c>
      <c r="I703" s="2750">
        <f t="shared" si="112"/>
        <v>0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0</v>
      </c>
      <c r="E704" s="2597">
        <f t="shared" si="108"/>
        <v>0</v>
      </c>
      <c r="F704" s="2779">
        <f t="shared" si="109"/>
        <v>0</v>
      </c>
      <c r="G704" s="409">
        <f t="shared" si="110"/>
        <v>0</v>
      </c>
      <c r="H704" s="2779">
        <f t="shared" si="111"/>
        <v>0</v>
      </c>
      <c r="I704" s="2750">
        <f t="shared" si="112"/>
        <v>0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0</v>
      </c>
      <c r="E705" s="2597">
        <f t="shared" si="108"/>
        <v>0</v>
      </c>
      <c r="F705" s="2779">
        <f t="shared" si="109"/>
        <v>0</v>
      </c>
      <c r="G705" s="409">
        <f t="shared" si="110"/>
        <v>0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0</v>
      </c>
      <c r="E706" s="2597">
        <f t="shared" si="108"/>
        <v>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0</v>
      </c>
      <c r="C707" s="409">
        <f t="shared" si="106"/>
        <v>0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9" sqref="L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3598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3599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0</v>
      </c>
      <c r="E81" s="3332">
        <f>'1. AgeData'!$I$27</f>
        <v>0</v>
      </c>
      <c r="F81" s="1262" t="s">
        <v>3295</v>
      </c>
      <c r="G81" s="3331"/>
      <c r="H81" s="1091"/>
      <c r="I81" s="3332">
        <f>'1. AgeData'!$D$28</f>
        <v>0</v>
      </c>
      <c r="J81" s="3332">
        <f>'1. AgeData'!$I$28</f>
        <v>0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0</v>
      </c>
      <c r="E92" s="1822">
        <v>0</v>
      </c>
      <c r="F92" s="2404">
        <f>($F$78*G92+$F$79*H92)</f>
        <v>0.02</v>
      </c>
      <c r="G92" s="2379">
        <v>0</v>
      </c>
      <c r="H92" s="2380">
        <f>100%-G92</f>
        <v>1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0</v>
      </c>
      <c r="E93" s="2448">
        <v>0</v>
      </c>
      <c r="F93" s="2517">
        <f>($F$78*G93+$F$79*H93)</f>
        <v>0.02</v>
      </c>
      <c r="G93" s="2449">
        <v>0</v>
      </c>
      <c r="H93" s="2518">
        <f>100%-G93</f>
        <v>1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0</v>
      </c>
      <c r="E94" s="2448">
        <v>0</v>
      </c>
      <c r="F94" s="2517">
        <f>($F$78*G94+$F$79*H94)</f>
        <v>0.02</v>
      </c>
      <c r="G94" s="2449">
        <v>0</v>
      </c>
      <c r="H94" s="2518">
        <f>100%-G94</f>
        <v>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0</v>
      </c>
      <c r="E95" s="2434">
        <v>0</v>
      </c>
      <c r="F95" s="2432">
        <f>($F$78*G95+$F$79*H95)</f>
        <v>0.02</v>
      </c>
      <c r="G95" s="2435">
        <v>0</v>
      </c>
      <c r="H95" s="2433">
        <f>100%-G95</f>
        <v>1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0</v>
      </c>
      <c r="E98" s="2455">
        <v>0</v>
      </c>
      <c r="F98" s="2404">
        <f>($F$78*G98+$F$79*H98)</f>
        <v>0.02</v>
      </c>
      <c r="G98" s="2379">
        <v>0</v>
      </c>
      <c r="H98" s="2380">
        <f>100%-G98</f>
        <v>1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0</v>
      </c>
      <c r="E99" s="2448">
        <v>0</v>
      </c>
      <c r="F99" s="2517">
        <f>($F$78*G99+$F$79*H99)</f>
        <v>0.02</v>
      </c>
      <c r="G99" s="2449">
        <v>0</v>
      </c>
      <c r="H99" s="2518">
        <f>100%-G99</f>
        <v>1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0</v>
      </c>
      <c r="E100" s="2448">
        <v>0</v>
      </c>
      <c r="F100" s="2517">
        <f>($F$78*G100+$F$79*H100)</f>
        <v>0.02</v>
      </c>
      <c r="G100" s="2449">
        <v>0</v>
      </c>
      <c r="H100" s="2518">
        <f>100%-G100</f>
        <v>1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0</v>
      </c>
      <c r="E101" s="2434">
        <v>0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0</v>
      </c>
      <c r="E115" s="1822">
        <v>0</v>
      </c>
      <c r="F115" s="2903">
        <v>0</v>
      </c>
      <c r="G115" s="2903">
        <v>0</v>
      </c>
      <c r="H115" s="2971">
        <v>0</v>
      </c>
      <c r="I115" s="3228">
        <v>0</v>
      </c>
      <c r="J115" s="2555">
        <v>0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0</v>
      </c>
      <c r="I116" s="2526">
        <v>0</v>
      </c>
      <c r="J116" s="2459">
        <v>0</v>
      </c>
      <c r="K116" s="3361">
        <v>0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0</v>
      </c>
      <c r="I117" s="2526">
        <v>0</v>
      </c>
      <c r="J117" s="2459">
        <v>0</v>
      </c>
      <c r="K117" s="3361">
        <v>0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0</v>
      </c>
      <c r="E118" s="2434">
        <v>0</v>
      </c>
      <c r="F118" s="2458">
        <v>0</v>
      </c>
      <c r="G118" s="2458">
        <v>0</v>
      </c>
      <c r="H118" s="2973">
        <v>0</v>
      </c>
      <c r="I118" s="3404">
        <v>0</v>
      </c>
      <c r="J118" s="2459">
        <v>0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0</v>
      </c>
      <c r="E121" s="1822">
        <v>0</v>
      </c>
      <c r="F121" s="2903">
        <v>0</v>
      </c>
      <c r="G121" s="2903">
        <v>0</v>
      </c>
      <c r="H121" s="2971">
        <v>0</v>
      </c>
      <c r="I121" s="3228">
        <v>0</v>
      </c>
      <c r="J121" s="2555">
        <v>0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0</v>
      </c>
      <c r="I122" s="2526">
        <v>0</v>
      </c>
      <c r="J122" s="2459">
        <v>0</v>
      </c>
      <c r="K122" s="3361">
        <v>0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0</v>
      </c>
      <c r="I123" s="2526">
        <v>0</v>
      </c>
      <c r="J123" s="2459">
        <v>0</v>
      </c>
      <c r="K123" s="3361">
        <v>0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0</v>
      </c>
      <c r="G124" s="2458">
        <v>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276</v>
      </c>
      <c r="C171" s="3226" t="s">
        <v>2592</v>
      </c>
      <c r="D171" s="1832">
        <v>0</v>
      </c>
      <c r="E171" s="1827"/>
      <c r="F171" s="1807">
        <v>0</v>
      </c>
      <c r="G171" s="309">
        <f>IF(OR(B171="U",F171=0),0,  F171*POWER((1+'2. TaxData'!$I$62),(D171-'1. AgeData'!$D$27)))</f>
        <v>0</v>
      </c>
      <c r="H171" s="1829" t="s">
        <v>276</v>
      </c>
      <c r="I171" s="3226" t="s">
        <v>2592</v>
      </c>
      <c r="J171" s="1833">
        <v>0</v>
      </c>
      <c r="K171" s="1830"/>
      <c r="L171" s="1834">
        <v>0</v>
      </c>
      <c r="M171" s="310">
        <f>IF(OR(H171="U",L171=0),0,  L171*POWER((1+'2. TaxData'!$I$62),(J171-'1. AgeData'!$D$28)))</f>
        <v>0</v>
      </c>
    </row>
    <row r="172" spans="1:13" x14ac:dyDescent="0.25">
      <c r="A172" s="307">
        <v>2</v>
      </c>
      <c r="B172" s="1826" t="s">
        <v>276</v>
      </c>
      <c r="C172" s="3226" t="s">
        <v>2592</v>
      </c>
      <c r="D172" s="1832">
        <v>0</v>
      </c>
      <c r="E172" s="1827"/>
      <c r="F172" s="1807">
        <v>0</v>
      </c>
      <c r="G172" s="309">
        <f>IF(OR(B172="U",F172=0),0,  F172*POWER((1+'2. TaxData'!$I$62),(D172-'1. AgeData'!$D$27)))</f>
        <v>0</v>
      </c>
      <c r="H172" s="1829" t="s">
        <v>276</v>
      </c>
      <c r="I172" s="3226" t="s">
        <v>2592</v>
      </c>
      <c r="J172" s="1833">
        <v>0</v>
      </c>
      <c r="K172" s="1830"/>
      <c r="L172" s="1834">
        <v>0</v>
      </c>
      <c r="M172" s="310">
        <f>IF(OR(H172="U",L172=0),0,  L172*POWER((1+'2. TaxData'!$I$62),(J172-'1. AgeData'!$D$28)))</f>
        <v>0</v>
      </c>
    </row>
    <row r="173" spans="1:13" x14ac:dyDescent="0.25">
      <c r="A173" s="307">
        <v>3</v>
      </c>
      <c r="B173" s="1826" t="s">
        <v>276</v>
      </c>
      <c r="C173" s="3226" t="s">
        <v>2592</v>
      </c>
      <c r="D173" s="1832">
        <v>0</v>
      </c>
      <c r="E173" s="1827"/>
      <c r="F173" s="1807">
        <v>0</v>
      </c>
      <c r="G173" s="309">
        <f>IF(OR(B173="U",F173=0),0,  F173*POWER((1+'2. TaxData'!$I$62),(D173-'1. AgeData'!$D$27)))</f>
        <v>0</v>
      </c>
      <c r="H173" s="1829" t="s">
        <v>276</v>
      </c>
      <c r="I173" s="3226" t="s">
        <v>2592</v>
      </c>
      <c r="J173" s="1833">
        <v>0</v>
      </c>
      <c r="K173" s="1830"/>
      <c r="L173" s="1834">
        <v>0</v>
      </c>
      <c r="M173" s="310">
        <f>IF(OR(H173="U",L173=0),0,  L173*POWER((1+'2. TaxData'!$I$62),(J173-'1. AgeData'!$D$28)))</f>
        <v>0</v>
      </c>
    </row>
    <row r="174" spans="1:13" x14ac:dyDescent="0.25">
      <c r="A174" s="307">
        <v>4</v>
      </c>
      <c r="B174" s="1826" t="s">
        <v>276</v>
      </c>
      <c r="C174" s="3226" t="s">
        <v>2592</v>
      </c>
      <c r="D174" s="1832">
        <v>0</v>
      </c>
      <c r="E174" s="1827"/>
      <c r="F174" s="1807">
        <v>0</v>
      </c>
      <c r="G174" s="309">
        <f>IF(OR(B174="U",F174=0),0,  F174*POWER((1+'2. TaxData'!$I$62),(D174-'1. AgeData'!$D$27)))</f>
        <v>0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x14ac:dyDescent="0.25">
      <c r="A175" s="307">
        <v>5</v>
      </c>
      <c r="B175" s="1826" t="s">
        <v>276</v>
      </c>
      <c r="C175" s="3226" t="s">
        <v>2592</v>
      </c>
      <c r="D175" s="1832">
        <v>0</v>
      </c>
      <c r="E175" s="1827"/>
      <c r="F175" s="1807">
        <v>0</v>
      </c>
      <c r="G175" s="309">
        <f>IF(OR(B175="U",F175=0),0,  F175*POWER((1+'2. TaxData'!$I$62),(D175-'1. AgeData'!$D$27)))</f>
        <v>0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276</v>
      </c>
      <c r="C176" s="3226" t="s">
        <v>2592</v>
      </c>
      <c r="D176" s="1832">
        <v>0</v>
      </c>
      <c r="E176" s="1827"/>
      <c r="F176" s="1807">
        <v>0</v>
      </c>
      <c r="G176" s="309">
        <f>IF(OR(B176="U",F176=0),0,  F176*POWER((1+'2. TaxData'!$I$62),(D176-'1. AgeData'!$D$27)))</f>
        <v>0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3328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-1</v>
      </c>
      <c r="B298" s="3391">
        <f>B299-1</f>
        <v>-1</v>
      </c>
      <c r="C298" s="3406">
        <f>D92</f>
        <v>0</v>
      </c>
      <c r="D298" s="3407">
        <f>D98</f>
        <v>0</v>
      </c>
      <c r="E298" s="3408">
        <f>D93</f>
        <v>0</v>
      </c>
      <c r="F298" s="3408">
        <f>D99</f>
        <v>0</v>
      </c>
      <c r="G298" s="3409">
        <f>D94</f>
        <v>0</v>
      </c>
      <c r="H298" s="3410">
        <f>D100</f>
        <v>0</v>
      </c>
      <c r="I298" s="3411">
        <f>D95</f>
        <v>0</v>
      </c>
      <c r="J298" s="3412">
        <f>D101</f>
        <v>0</v>
      </c>
      <c r="K298" s="3405" t="s">
        <v>3329</v>
      </c>
      <c r="L298" s="3397"/>
      <c r="M298" s="3398"/>
    </row>
    <row r="299" spans="1:13" x14ac:dyDescent="0.25">
      <c r="A299" s="1558">
        <f>'1. AgeData'!$D$27</f>
        <v>0</v>
      </c>
      <c r="B299" s="927">
        <f>'1. AgeData'!$D$28</f>
        <v>0</v>
      </c>
      <c r="C299" s="913">
        <f>$D$92</f>
        <v>0</v>
      </c>
      <c r="D299" s="912">
        <f>$D$98</f>
        <v>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0</v>
      </c>
      <c r="J299" s="2744">
        <f>$D$101</f>
        <v>0</v>
      </c>
      <c r="K299" s="2510"/>
      <c r="L299" s="968">
        <f t="shared" ref="L299:L335" si="0">C299+E299+G299+I299</f>
        <v>0</v>
      </c>
      <c r="M299" s="2477">
        <f t="shared" ref="M299:M335" si="1">D299+F299+H299+J299</f>
        <v>0</v>
      </c>
    </row>
    <row r="300" spans="1:13" x14ac:dyDescent="0.25">
      <c r="A300" s="2438">
        <f>A299+1</f>
        <v>1</v>
      </c>
      <c r="B300" s="2444">
        <f>B299+1</f>
        <v>1</v>
      </c>
      <c r="C300" s="913">
        <f>(C299*(1+$E$92))+(C394+C639)-(C494+C592+E639)</f>
        <v>0</v>
      </c>
      <c r="D300" s="912">
        <f t="shared" ref="D300:D335" si="2">(D299*(1+$E$98))+(D394+G639)-(D592+I639)</f>
        <v>0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0</v>
      </c>
      <c r="J300" s="2135">
        <f t="shared" ref="J300:J335" si="7">$D$101-L593</f>
        <v>0</v>
      </c>
      <c r="K300" s="2567"/>
      <c r="L300" s="968">
        <f t="shared" si="0"/>
        <v>0</v>
      </c>
      <c r="M300" s="2477">
        <f t="shared" si="1"/>
        <v>0</v>
      </c>
    </row>
    <row r="301" spans="1:13" x14ac:dyDescent="0.25">
      <c r="A301" s="2438">
        <f t="shared" ref="A301:A329" si="8">A300+1</f>
        <v>2</v>
      </c>
      <c r="B301" s="2444">
        <f t="shared" ref="B301:B329" si="9">B300+1</f>
        <v>2</v>
      </c>
      <c r="C301" s="913">
        <f t="shared" ref="C301:C335" si="10">(C300*(1+$E$92))+(C395+C640)-(C593+E640)</f>
        <v>0</v>
      </c>
      <c r="D301" s="912">
        <f t="shared" si="2"/>
        <v>0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0</v>
      </c>
      <c r="J301" s="2135">
        <f t="shared" si="7"/>
        <v>0</v>
      </c>
      <c r="K301" s="2567"/>
      <c r="L301" s="968">
        <f t="shared" si="0"/>
        <v>0</v>
      </c>
      <c r="M301" s="2477">
        <f t="shared" si="1"/>
        <v>0</v>
      </c>
    </row>
    <row r="302" spans="1:13" x14ac:dyDescent="0.25">
      <c r="A302" s="2438">
        <f t="shared" si="8"/>
        <v>3</v>
      </c>
      <c r="B302" s="2444">
        <f t="shared" si="9"/>
        <v>3</v>
      </c>
      <c r="C302" s="913">
        <f t="shared" si="10"/>
        <v>0</v>
      </c>
      <c r="D302" s="912">
        <f t="shared" si="2"/>
        <v>0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0</v>
      </c>
      <c r="J302" s="2135">
        <f t="shared" si="7"/>
        <v>0</v>
      </c>
      <c r="K302" s="2567"/>
      <c r="L302" s="968">
        <f t="shared" si="0"/>
        <v>0</v>
      </c>
      <c r="M302" s="2477">
        <f t="shared" si="1"/>
        <v>0</v>
      </c>
    </row>
    <row r="303" spans="1:13" x14ac:dyDescent="0.25">
      <c r="A303" s="2438">
        <f t="shared" si="8"/>
        <v>4</v>
      </c>
      <c r="B303" s="2444">
        <f t="shared" si="9"/>
        <v>4</v>
      </c>
      <c r="C303" s="913">
        <f t="shared" si="10"/>
        <v>0</v>
      </c>
      <c r="D303" s="912">
        <f t="shared" si="2"/>
        <v>0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0</v>
      </c>
      <c r="J303" s="2135">
        <f t="shared" si="7"/>
        <v>0</v>
      </c>
      <c r="K303" s="2567"/>
      <c r="L303" s="968">
        <f t="shared" si="0"/>
        <v>0</v>
      </c>
      <c r="M303" s="2477">
        <f t="shared" si="1"/>
        <v>0</v>
      </c>
    </row>
    <row r="304" spans="1:13" x14ac:dyDescent="0.25">
      <c r="A304" s="2438">
        <f t="shared" si="8"/>
        <v>5</v>
      </c>
      <c r="B304" s="2444">
        <f t="shared" si="9"/>
        <v>5</v>
      </c>
      <c r="C304" s="913">
        <f t="shared" si="10"/>
        <v>0</v>
      </c>
      <c r="D304" s="912">
        <f t="shared" si="2"/>
        <v>0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0</v>
      </c>
      <c r="J304" s="2135">
        <f t="shared" si="7"/>
        <v>0</v>
      </c>
      <c r="K304" s="2567"/>
      <c r="L304" s="968">
        <f t="shared" si="0"/>
        <v>0</v>
      </c>
      <c r="M304" s="2477">
        <f t="shared" si="1"/>
        <v>0</v>
      </c>
    </row>
    <row r="305" spans="1:13" x14ac:dyDescent="0.25">
      <c r="A305" s="2438">
        <f t="shared" si="8"/>
        <v>6</v>
      </c>
      <c r="B305" s="2444">
        <f t="shared" si="9"/>
        <v>6</v>
      </c>
      <c r="C305" s="913">
        <f t="shared" si="10"/>
        <v>0</v>
      </c>
      <c r="D305" s="912">
        <f t="shared" si="2"/>
        <v>0</v>
      </c>
      <c r="E305" s="1260">
        <f t="shared" si="3"/>
        <v>0</v>
      </c>
      <c r="F305" s="2207">
        <f t="shared" si="4"/>
        <v>0</v>
      </c>
      <c r="G305" s="2560">
        <f t="shared" si="5"/>
        <v>0</v>
      </c>
      <c r="H305" s="2635">
        <f t="shared" si="6"/>
        <v>0</v>
      </c>
      <c r="I305" s="901">
        <f t="shared" si="11"/>
        <v>0</v>
      </c>
      <c r="J305" s="2135">
        <f t="shared" si="7"/>
        <v>0</v>
      </c>
      <c r="K305" s="2567"/>
      <c r="L305" s="968">
        <f t="shared" si="0"/>
        <v>0</v>
      </c>
      <c r="M305" s="2477">
        <f t="shared" si="1"/>
        <v>0</v>
      </c>
    </row>
    <row r="306" spans="1:13" x14ac:dyDescent="0.25">
      <c r="A306" s="2438">
        <f t="shared" si="8"/>
        <v>7</v>
      </c>
      <c r="B306" s="2444">
        <f t="shared" si="9"/>
        <v>7</v>
      </c>
      <c r="C306" s="913">
        <f t="shared" si="10"/>
        <v>0</v>
      </c>
      <c r="D306" s="912">
        <f t="shared" si="2"/>
        <v>0</v>
      </c>
      <c r="E306" s="1260">
        <f t="shared" si="3"/>
        <v>0</v>
      </c>
      <c r="F306" s="2207">
        <f t="shared" si="4"/>
        <v>0</v>
      </c>
      <c r="G306" s="2560">
        <f t="shared" si="5"/>
        <v>0</v>
      </c>
      <c r="H306" s="2635">
        <f t="shared" si="6"/>
        <v>0</v>
      </c>
      <c r="I306" s="901">
        <f t="shared" si="11"/>
        <v>0</v>
      </c>
      <c r="J306" s="2135">
        <f t="shared" si="7"/>
        <v>0</v>
      </c>
      <c r="K306" s="2567"/>
      <c r="L306" s="968">
        <f t="shared" si="0"/>
        <v>0</v>
      </c>
      <c r="M306" s="2477">
        <f t="shared" si="1"/>
        <v>0</v>
      </c>
    </row>
    <row r="307" spans="1:13" x14ac:dyDescent="0.25">
      <c r="A307" s="2438">
        <f t="shared" si="8"/>
        <v>8</v>
      </c>
      <c r="B307" s="2444">
        <f t="shared" si="9"/>
        <v>8</v>
      </c>
      <c r="C307" s="913">
        <f t="shared" si="10"/>
        <v>0</v>
      </c>
      <c r="D307" s="912">
        <f t="shared" si="2"/>
        <v>0</v>
      </c>
      <c r="E307" s="1260">
        <f t="shared" si="3"/>
        <v>0</v>
      </c>
      <c r="F307" s="2207">
        <f t="shared" si="4"/>
        <v>0</v>
      </c>
      <c r="G307" s="2560">
        <f t="shared" si="5"/>
        <v>0</v>
      </c>
      <c r="H307" s="2635">
        <f t="shared" si="6"/>
        <v>0</v>
      </c>
      <c r="I307" s="901">
        <f t="shared" si="11"/>
        <v>0</v>
      </c>
      <c r="J307" s="2135">
        <f t="shared" si="7"/>
        <v>0</v>
      </c>
      <c r="K307" s="2567"/>
      <c r="L307" s="968">
        <f t="shared" si="0"/>
        <v>0</v>
      </c>
      <c r="M307" s="2477">
        <f t="shared" si="1"/>
        <v>0</v>
      </c>
    </row>
    <row r="308" spans="1:13" x14ac:dyDescent="0.25">
      <c r="A308" s="2438">
        <f t="shared" si="8"/>
        <v>9</v>
      </c>
      <c r="B308" s="2444">
        <f t="shared" si="9"/>
        <v>9</v>
      </c>
      <c r="C308" s="913">
        <f t="shared" si="10"/>
        <v>0</v>
      </c>
      <c r="D308" s="912">
        <f t="shared" si="2"/>
        <v>0</v>
      </c>
      <c r="E308" s="1260">
        <f t="shared" si="3"/>
        <v>0</v>
      </c>
      <c r="F308" s="2207">
        <f t="shared" si="4"/>
        <v>0</v>
      </c>
      <c r="G308" s="2560">
        <f t="shared" si="5"/>
        <v>0</v>
      </c>
      <c r="H308" s="2635">
        <f t="shared" si="6"/>
        <v>0</v>
      </c>
      <c r="I308" s="901">
        <f t="shared" si="11"/>
        <v>0</v>
      </c>
      <c r="J308" s="2135">
        <f t="shared" si="7"/>
        <v>0</v>
      </c>
      <c r="K308" s="2567"/>
      <c r="L308" s="968">
        <f t="shared" si="0"/>
        <v>0</v>
      </c>
      <c r="M308" s="2477">
        <f t="shared" si="1"/>
        <v>0</v>
      </c>
    </row>
    <row r="309" spans="1:13" x14ac:dyDescent="0.25">
      <c r="A309" s="2438">
        <f t="shared" si="8"/>
        <v>10</v>
      </c>
      <c r="B309" s="2444">
        <f t="shared" si="9"/>
        <v>10</v>
      </c>
      <c r="C309" s="913">
        <f t="shared" si="10"/>
        <v>0</v>
      </c>
      <c r="D309" s="912">
        <f t="shared" si="2"/>
        <v>0</v>
      </c>
      <c r="E309" s="1260">
        <f t="shared" si="3"/>
        <v>0</v>
      </c>
      <c r="F309" s="2207">
        <f t="shared" si="4"/>
        <v>0</v>
      </c>
      <c r="G309" s="2560">
        <f t="shared" si="5"/>
        <v>0</v>
      </c>
      <c r="H309" s="2635">
        <f t="shared" si="6"/>
        <v>0</v>
      </c>
      <c r="I309" s="901">
        <f t="shared" si="11"/>
        <v>0</v>
      </c>
      <c r="J309" s="2135">
        <f t="shared" si="7"/>
        <v>0</v>
      </c>
      <c r="K309" s="2567"/>
      <c r="L309" s="968">
        <f t="shared" si="0"/>
        <v>0</v>
      </c>
      <c r="M309" s="2477">
        <f t="shared" si="1"/>
        <v>0</v>
      </c>
    </row>
    <row r="310" spans="1:13" x14ac:dyDescent="0.25">
      <c r="A310" s="2438">
        <f t="shared" si="8"/>
        <v>11</v>
      </c>
      <c r="B310" s="2444">
        <f t="shared" si="9"/>
        <v>11</v>
      </c>
      <c r="C310" s="913">
        <f t="shared" si="10"/>
        <v>0</v>
      </c>
      <c r="D310" s="912">
        <f t="shared" si="2"/>
        <v>0</v>
      </c>
      <c r="E310" s="1260">
        <f t="shared" si="3"/>
        <v>0</v>
      </c>
      <c r="F310" s="2207">
        <f t="shared" si="4"/>
        <v>0</v>
      </c>
      <c r="G310" s="2560">
        <f t="shared" si="5"/>
        <v>0</v>
      </c>
      <c r="H310" s="2635">
        <f t="shared" si="6"/>
        <v>0</v>
      </c>
      <c r="I310" s="901">
        <f t="shared" si="11"/>
        <v>0</v>
      </c>
      <c r="J310" s="2135">
        <f t="shared" si="7"/>
        <v>0</v>
      </c>
      <c r="K310" s="2567"/>
      <c r="L310" s="968">
        <f t="shared" si="0"/>
        <v>0</v>
      </c>
      <c r="M310" s="2477">
        <f t="shared" si="1"/>
        <v>0</v>
      </c>
    </row>
    <row r="311" spans="1:13" x14ac:dyDescent="0.25">
      <c r="A311" s="2438">
        <f t="shared" si="8"/>
        <v>12</v>
      </c>
      <c r="B311" s="2444">
        <f t="shared" si="9"/>
        <v>12</v>
      </c>
      <c r="C311" s="913">
        <f t="shared" si="10"/>
        <v>0</v>
      </c>
      <c r="D311" s="912">
        <f t="shared" si="2"/>
        <v>0</v>
      </c>
      <c r="E311" s="1260">
        <f t="shared" si="3"/>
        <v>0</v>
      </c>
      <c r="F311" s="2207">
        <f t="shared" si="4"/>
        <v>0</v>
      </c>
      <c r="G311" s="2560">
        <f t="shared" si="5"/>
        <v>0</v>
      </c>
      <c r="H311" s="2635">
        <f t="shared" si="6"/>
        <v>0</v>
      </c>
      <c r="I311" s="901">
        <f t="shared" si="11"/>
        <v>0</v>
      </c>
      <c r="J311" s="2135">
        <f t="shared" si="7"/>
        <v>0</v>
      </c>
      <c r="K311" s="2567"/>
      <c r="L311" s="968">
        <f t="shared" si="0"/>
        <v>0</v>
      </c>
      <c r="M311" s="2477">
        <f t="shared" si="1"/>
        <v>0</v>
      </c>
    </row>
    <row r="312" spans="1:13" x14ac:dyDescent="0.25">
      <c r="A312" s="2438">
        <f t="shared" si="8"/>
        <v>13</v>
      </c>
      <c r="B312" s="2444">
        <f t="shared" si="9"/>
        <v>13</v>
      </c>
      <c r="C312" s="913">
        <f t="shared" si="10"/>
        <v>0</v>
      </c>
      <c r="D312" s="912">
        <f t="shared" si="2"/>
        <v>0</v>
      </c>
      <c r="E312" s="1260">
        <f t="shared" si="3"/>
        <v>0</v>
      </c>
      <c r="F312" s="2207">
        <f t="shared" si="4"/>
        <v>0</v>
      </c>
      <c r="G312" s="2560">
        <f t="shared" si="5"/>
        <v>0</v>
      </c>
      <c r="H312" s="2635">
        <f t="shared" si="6"/>
        <v>0</v>
      </c>
      <c r="I312" s="901">
        <f t="shared" si="11"/>
        <v>0</v>
      </c>
      <c r="J312" s="2135">
        <f t="shared" si="7"/>
        <v>0</v>
      </c>
      <c r="K312" s="2567"/>
      <c r="L312" s="968">
        <f t="shared" si="0"/>
        <v>0</v>
      </c>
      <c r="M312" s="2477">
        <f t="shared" si="1"/>
        <v>0</v>
      </c>
    </row>
    <row r="313" spans="1:13" x14ac:dyDescent="0.25">
      <c r="A313" s="2438">
        <f t="shared" si="8"/>
        <v>14</v>
      </c>
      <c r="B313" s="2444">
        <f t="shared" si="9"/>
        <v>14</v>
      </c>
      <c r="C313" s="913">
        <f t="shared" si="10"/>
        <v>0</v>
      </c>
      <c r="D313" s="912">
        <f t="shared" si="2"/>
        <v>0</v>
      </c>
      <c r="E313" s="1260">
        <f t="shared" si="3"/>
        <v>0</v>
      </c>
      <c r="F313" s="2207">
        <f t="shared" si="4"/>
        <v>0</v>
      </c>
      <c r="G313" s="2560">
        <f t="shared" si="5"/>
        <v>0</v>
      </c>
      <c r="H313" s="2635">
        <f t="shared" si="6"/>
        <v>0</v>
      </c>
      <c r="I313" s="901">
        <f t="shared" si="11"/>
        <v>0</v>
      </c>
      <c r="J313" s="2135">
        <f t="shared" si="7"/>
        <v>0</v>
      </c>
      <c r="K313" s="2567"/>
      <c r="L313" s="968">
        <f t="shared" si="0"/>
        <v>0</v>
      </c>
      <c r="M313" s="2477">
        <f t="shared" si="1"/>
        <v>0</v>
      </c>
    </row>
    <row r="314" spans="1:13" x14ac:dyDescent="0.25">
      <c r="A314" s="2438">
        <f t="shared" si="8"/>
        <v>15</v>
      </c>
      <c r="B314" s="2444">
        <f t="shared" si="9"/>
        <v>15</v>
      </c>
      <c r="C314" s="913">
        <f t="shared" si="10"/>
        <v>0</v>
      </c>
      <c r="D314" s="912">
        <f t="shared" si="2"/>
        <v>0</v>
      </c>
      <c r="E314" s="1260">
        <f t="shared" si="3"/>
        <v>0</v>
      </c>
      <c r="F314" s="2207">
        <f t="shared" si="4"/>
        <v>0</v>
      </c>
      <c r="G314" s="2560">
        <f t="shared" si="5"/>
        <v>0</v>
      </c>
      <c r="H314" s="2635">
        <f t="shared" si="6"/>
        <v>0</v>
      </c>
      <c r="I314" s="901">
        <f t="shared" si="11"/>
        <v>0</v>
      </c>
      <c r="J314" s="2135">
        <f t="shared" si="7"/>
        <v>0</v>
      </c>
      <c r="K314" s="2567"/>
      <c r="L314" s="968">
        <f t="shared" si="0"/>
        <v>0</v>
      </c>
      <c r="M314" s="2477">
        <f t="shared" si="1"/>
        <v>0</v>
      </c>
    </row>
    <row r="315" spans="1:13" s="215" customFormat="1" x14ac:dyDescent="0.25">
      <c r="A315" s="2438">
        <f t="shared" si="8"/>
        <v>16</v>
      </c>
      <c r="B315" s="2444">
        <f t="shared" si="9"/>
        <v>16</v>
      </c>
      <c r="C315" s="910">
        <f t="shared" si="10"/>
        <v>0</v>
      </c>
      <c r="D315" s="919">
        <f t="shared" si="2"/>
        <v>0</v>
      </c>
      <c r="E315" s="1260">
        <f t="shared" si="3"/>
        <v>0</v>
      </c>
      <c r="F315" s="2207">
        <f t="shared" si="4"/>
        <v>0</v>
      </c>
      <c r="G315" s="2560">
        <f t="shared" si="5"/>
        <v>0</v>
      </c>
      <c r="H315" s="2635">
        <f t="shared" si="6"/>
        <v>0</v>
      </c>
      <c r="I315" s="1046">
        <f t="shared" si="11"/>
        <v>0</v>
      </c>
      <c r="J315" s="2477">
        <f t="shared" si="7"/>
        <v>0</v>
      </c>
      <c r="K315" s="971"/>
      <c r="L315" s="968">
        <f t="shared" si="0"/>
        <v>0</v>
      </c>
      <c r="M315" s="2477">
        <f t="shared" si="1"/>
        <v>0</v>
      </c>
    </row>
    <row r="316" spans="1:13" x14ac:dyDescent="0.25">
      <c r="A316" s="2438">
        <f t="shared" si="8"/>
        <v>17</v>
      </c>
      <c r="B316" s="2444">
        <f t="shared" si="9"/>
        <v>17</v>
      </c>
      <c r="C316" s="913">
        <f t="shared" si="10"/>
        <v>0</v>
      </c>
      <c r="D316" s="912">
        <f t="shared" si="2"/>
        <v>0</v>
      </c>
      <c r="E316" s="1260">
        <f t="shared" si="3"/>
        <v>0</v>
      </c>
      <c r="F316" s="2207">
        <f t="shared" si="4"/>
        <v>0</v>
      </c>
      <c r="G316" s="2560">
        <f t="shared" si="5"/>
        <v>0</v>
      </c>
      <c r="H316" s="2635">
        <f t="shared" si="6"/>
        <v>0</v>
      </c>
      <c r="I316" s="901">
        <f t="shared" si="11"/>
        <v>0</v>
      </c>
      <c r="J316" s="2135">
        <f t="shared" si="7"/>
        <v>0</v>
      </c>
      <c r="K316" s="2567"/>
      <c r="L316" s="968">
        <f t="shared" si="0"/>
        <v>0</v>
      </c>
      <c r="M316" s="2477">
        <f t="shared" si="1"/>
        <v>0</v>
      </c>
    </row>
    <row r="317" spans="1:13" x14ac:dyDescent="0.25">
      <c r="A317" s="2438">
        <f t="shared" si="8"/>
        <v>18</v>
      </c>
      <c r="B317" s="2444">
        <f t="shared" si="9"/>
        <v>18</v>
      </c>
      <c r="C317" s="913">
        <f t="shared" si="10"/>
        <v>0</v>
      </c>
      <c r="D317" s="912">
        <f t="shared" si="2"/>
        <v>0</v>
      </c>
      <c r="E317" s="1260">
        <f t="shared" si="3"/>
        <v>0</v>
      </c>
      <c r="F317" s="2207">
        <f t="shared" si="4"/>
        <v>0</v>
      </c>
      <c r="G317" s="2560">
        <f t="shared" si="5"/>
        <v>0</v>
      </c>
      <c r="H317" s="2635">
        <f t="shared" si="6"/>
        <v>0</v>
      </c>
      <c r="I317" s="901">
        <f t="shared" si="11"/>
        <v>0</v>
      </c>
      <c r="J317" s="2135">
        <f t="shared" si="7"/>
        <v>0</v>
      </c>
      <c r="K317" s="2567"/>
      <c r="L317" s="968">
        <f t="shared" si="0"/>
        <v>0</v>
      </c>
      <c r="M317" s="2477">
        <f t="shared" si="1"/>
        <v>0</v>
      </c>
    </row>
    <row r="318" spans="1:13" x14ac:dyDescent="0.25">
      <c r="A318" s="2438">
        <f t="shared" si="8"/>
        <v>19</v>
      </c>
      <c r="B318" s="2444">
        <f t="shared" si="9"/>
        <v>19</v>
      </c>
      <c r="C318" s="913">
        <f t="shared" si="10"/>
        <v>0</v>
      </c>
      <c r="D318" s="912">
        <f t="shared" si="2"/>
        <v>0</v>
      </c>
      <c r="E318" s="1260">
        <f t="shared" si="3"/>
        <v>0</v>
      </c>
      <c r="F318" s="2207">
        <f t="shared" si="4"/>
        <v>0</v>
      </c>
      <c r="G318" s="2560">
        <f t="shared" si="5"/>
        <v>0</v>
      </c>
      <c r="H318" s="2635">
        <f t="shared" si="6"/>
        <v>0</v>
      </c>
      <c r="I318" s="901">
        <f t="shared" si="11"/>
        <v>0</v>
      </c>
      <c r="J318" s="2135">
        <f t="shared" si="7"/>
        <v>0</v>
      </c>
      <c r="K318" s="2567"/>
      <c r="L318" s="968">
        <f t="shared" si="0"/>
        <v>0</v>
      </c>
      <c r="M318" s="2477">
        <f t="shared" si="1"/>
        <v>0</v>
      </c>
    </row>
    <row r="319" spans="1:13" x14ac:dyDescent="0.25">
      <c r="A319" s="2438">
        <f t="shared" si="8"/>
        <v>20</v>
      </c>
      <c r="B319" s="2444">
        <f t="shared" si="9"/>
        <v>20</v>
      </c>
      <c r="C319" s="913">
        <f t="shared" si="10"/>
        <v>0</v>
      </c>
      <c r="D319" s="912">
        <f t="shared" si="2"/>
        <v>0</v>
      </c>
      <c r="E319" s="1260">
        <f t="shared" si="3"/>
        <v>0</v>
      </c>
      <c r="F319" s="2207">
        <f t="shared" si="4"/>
        <v>0</v>
      </c>
      <c r="G319" s="2560">
        <f t="shared" si="5"/>
        <v>0</v>
      </c>
      <c r="H319" s="2635">
        <f t="shared" si="6"/>
        <v>0</v>
      </c>
      <c r="I319" s="901">
        <f t="shared" si="11"/>
        <v>0</v>
      </c>
      <c r="J319" s="2135">
        <f t="shared" si="7"/>
        <v>0</v>
      </c>
      <c r="K319" s="2567"/>
      <c r="L319" s="968">
        <f t="shared" si="0"/>
        <v>0</v>
      </c>
      <c r="M319" s="2477">
        <f t="shared" si="1"/>
        <v>0</v>
      </c>
    </row>
    <row r="320" spans="1:13" x14ac:dyDescent="0.25">
      <c r="A320" s="2438">
        <f t="shared" si="8"/>
        <v>21</v>
      </c>
      <c r="B320" s="2444">
        <f t="shared" si="9"/>
        <v>21</v>
      </c>
      <c r="C320" s="913">
        <f t="shared" si="10"/>
        <v>0</v>
      </c>
      <c r="D320" s="912">
        <f t="shared" si="2"/>
        <v>0</v>
      </c>
      <c r="E320" s="1260">
        <f t="shared" si="3"/>
        <v>0</v>
      </c>
      <c r="F320" s="2207">
        <f t="shared" si="4"/>
        <v>0</v>
      </c>
      <c r="G320" s="2560">
        <f t="shared" si="5"/>
        <v>0</v>
      </c>
      <c r="H320" s="2635">
        <f t="shared" si="6"/>
        <v>0</v>
      </c>
      <c r="I320" s="901">
        <f t="shared" si="11"/>
        <v>0</v>
      </c>
      <c r="J320" s="2135">
        <f t="shared" si="7"/>
        <v>0</v>
      </c>
      <c r="K320" s="2567"/>
      <c r="L320" s="968">
        <f t="shared" si="0"/>
        <v>0</v>
      </c>
      <c r="M320" s="2477">
        <f t="shared" si="1"/>
        <v>0</v>
      </c>
    </row>
    <row r="321" spans="1:13" x14ac:dyDescent="0.25">
      <c r="A321" s="2438">
        <f t="shared" si="8"/>
        <v>22</v>
      </c>
      <c r="B321" s="2444">
        <f t="shared" si="9"/>
        <v>22</v>
      </c>
      <c r="C321" s="913">
        <f t="shared" si="10"/>
        <v>0</v>
      </c>
      <c r="D321" s="912">
        <f t="shared" si="2"/>
        <v>0</v>
      </c>
      <c r="E321" s="1260">
        <f t="shared" si="3"/>
        <v>0</v>
      </c>
      <c r="F321" s="2207">
        <f t="shared" si="4"/>
        <v>0</v>
      </c>
      <c r="G321" s="2560">
        <f t="shared" si="5"/>
        <v>0</v>
      </c>
      <c r="H321" s="2635">
        <f t="shared" si="6"/>
        <v>0</v>
      </c>
      <c r="I321" s="901">
        <f t="shared" si="11"/>
        <v>0</v>
      </c>
      <c r="J321" s="2135">
        <f t="shared" si="7"/>
        <v>0</v>
      </c>
      <c r="K321" s="2567"/>
      <c r="L321" s="968">
        <f t="shared" si="0"/>
        <v>0</v>
      </c>
      <c r="M321" s="2477">
        <f t="shared" si="1"/>
        <v>0</v>
      </c>
    </row>
    <row r="322" spans="1:13" x14ac:dyDescent="0.25">
      <c r="A322" s="2438">
        <f t="shared" si="8"/>
        <v>23</v>
      </c>
      <c r="B322" s="2444">
        <f t="shared" si="9"/>
        <v>23</v>
      </c>
      <c r="C322" s="913">
        <f t="shared" si="10"/>
        <v>0</v>
      </c>
      <c r="D322" s="912">
        <f t="shared" si="2"/>
        <v>0</v>
      </c>
      <c r="E322" s="1260">
        <f t="shared" si="3"/>
        <v>0</v>
      </c>
      <c r="F322" s="2207">
        <f t="shared" si="4"/>
        <v>0</v>
      </c>
      <c r="G322" s="2560">
        <f t="shared" si="5"/>
        <v>0</v>
      </c>
      <c r="H322" s="2635">
        <f t="shared" si="6"/>
        <v>0</v>
      </c>
      <c r="I322" s="901">
        <f t="shared" si="11"/>
        <v>0</v>
      </c>
      <c r="J322" s="2135">
        <f t="shared" si="7"/>
        <v>0</v>
      </c>
      <c r="K322" s="2567"/>
      <c r="L322" s="968">
        <f t="shared" si="0"/>
        <v>0</v>
      </c>
      <c r="M322" s="2477">
        <f t="shared" si="1"/>
        <v>0</v>
      </c>
    </row>
    <row r="323" spans="1:13" x14ac:dyDescent="0.25">
      <c r="A323" s="2438">
        <f t="shared" si="8"/>
        <v>24</v>
      </c>
      <c r="B323" s="2444">
        <f t="shared" si="9"/>
        <v>24</v>
      </c>
      <c r="C323" s="913">
        <f t="shared" si="10"/>
        <v>0</v>
      </c>
      <c r="D323" s="912">
        <f t="shared" si="2"/>
        <v>0</v>
      </c>
      <c r="E323" s="1260">
        <f t="shared" si="3"/>
        <v>0</v>
      </c>
      <c r="F323" s="2207">
        <f t="shared" si="4"/>
        <v>0</v>
      </c>
      <c r="G323" s="2560">
        <f t="shared" si="5"/>
        <v>0</v>
      </c>
      <c r="H323" s="2635">
        <f t="shared" si="6"/>
        <v>0</v>
      </c>
      <c r="I323" s="901">
        <f t="shared" si="11"/>
        <v>0</v>
      </c>
      <c r="J323" s="2135">
        <f t="shared" si="7"/>
        <v>0</v>
      </c>
      <c r="K323" s="2567"/>
      <c r="L323" s="968">
        <f t="shared" si="0"/>
        <v>0</v>
      </c>
      <c r="M323" s="2477">
        <f t="shared" si="1"/>
        <v>0</v>
      </c>
    </row>
    <row r="324" spans="1:13" x14ac:dyDescent="0.25">
      <c r="A324" s="2438">
        <f t="shared" si="8"/>
        <v>25</v>
      </c>
      <c r="B324" s="2444">
        <f t="shared" si="9"/>
        <v>25</v>
      </c>
      <c r="C324" s="913">
        <f t="shared" si="10"/>
        <v>0</v>
      </c>
      <c r="D324" s="912">
        <f t="shared" si="2"/>
        <v>0</v>
      </c>
      <c r="E324" s="1260">
        <f t="shared" si="3"/>
        <v>0</v>
      </c>
      <c r="F324" s="2207">
        <f t="shared" si="4"/>
        <v>0</v>
      </c>
      <c r="G324" s="2560">
        <f t="shared" si="5"/>
        <v>0</v>
      </c>
      <c r="H324" s="2635">
        <f t="shared" si="6"/>
        <v>0</v>
      </c>
      <c r="I324" s="901">
        <f t="shared" si="11"/>
        <v>0</v>
      </c>
      <c r="J324" s="2135">
        <f t="shared" si="7"/>
        <v>0</v>
      </c>
      <c r="K324" s="2567"/>
      <c r="L324" s="968">
        <f t="shared" si="0"/>
        <v>0</v>
      </c>
      <c r="M324" s="2477">
        <f t="shared" si="1"/>
        <v>0</v>
      </c>
    </row>
    <row r="325" spans="1:13" x14ac:dyDescent="0.25">
      <c r="A325" s="2438">
        <f t="shared" si="8"/>
        <v>26</v>
      </c>
      <c r="B325" s="2444">
        <f t="shared" si="9"/>
        <v>26</v>
      </c>
      <c r="C325" s="913">
        <f t="shared" si="10"/>
        <v>0</v>
      </c>
      <c r="D325" s="912">
        <f t="shared" si="2"/>
        <v>0</v>
      </c>
      <c r="E325" s="1260">
        <f t="shared" si="3"/>
        <v>0</v>
      </c>
      <c r="F325" s="2207">
        <f t="shared" si="4"/>
        <v>0</v>
      </c>
      <c r="G325" s="2560">
        <f t="shared" si="5"/>
        <v>0</v>
      </c>
      <c r="H325" s="2635">
        <f t="shared" si="6"/>
        <v>0</v>
      </c>
      <c r="I325" s="901">
        <f t="shared" si="11"/>
        <v>0</v>
      </c>
      <c r="J325" s="2135">
        <f t="shared" si="7"/>
        <v>0</v>
      </c>
      <c r="K325" s="2567"/>
      <c r="L325" s="968">
        <f t="shared" si="0"/>
        <v>0</v>
      </c>
      <c r="M325" s="2477">
        <f t="shared" si="1"/>
        <v>0</v>
      </c>
    </row>
    <row r="326" spans="1:13" x14ac:dyDescent="0.25">
      <c r="A326" s="2438">
        <f t="shared" si="8"/>
        <v>27</v>
      </c>
      <c r="B326" s="2444">
        <f t="shared" si="9"/>
        <v>27</v>
      </c>
      <c r="C326" s="913">
        <f t="shared" si="10"/>
        <v>0</v>
      </c>
      <c r="D326" s="912">
        <f t="shared" si="2"/>
        <v>0</v>
      </c>
      <c r="E326" s="1260">
        <f t="shared" si="3"/>
        <v>0</v>
      </c>
      <c r="F326" s="2207">
        <f t="shared" si="4"/>
        <v>0</v>
      </c>
      <c r="G326" s="2560">
        <f t="shared" si="5"/>
        <v>0</v>
      </c>
      <c r="H326" s="2635">
        <f t="shared" si="6"/>
        <v>0</v>
      </c>
      <c r="I326" s="901">
        <f t="shared" si="11"/>
        <v>0</v>
      </c>
      <c r="J326" s="2135">
        <f t="shared" si="7"/>
        <v>0</v>
      </c>
      <c r="K326" s="2567"/>
      <c r="L326" s="968">
        <f t="shared" si="0"/>
        <v>0</v>
      </c>
      <c r="M326" s="2477">
        <f t="shared" si="1"/>
        <v>0</v>
      </c>
    </row>
    <row r="327" spans="1:13" x14ac:dyDescent="0.25">
      <c r="A327" s="2438">
        <f t="shared" si="8"/>
        <v>28</v>
      </c>
      <c r="B327" s="2444">
        <f t="shared" si="9"/>
        <v>28</v>
      </c>
      <c r="C327" s="913">
        <f t="shared" si="10"/>
        <v>0</v>
      </c>
      <c r="D327" s="912">
        <f t="shared" si="2"/>
        <v>0</v>
      </c>
      <c r="E327" s="1260">
        <f t="shared" si="3"/>
        <v>0</v>
      </c>
      <c r="F327" s="2207">
        <f t="shared" si="4"/>
        <v>0</v>
      </c>
      <c r="G327" s="2560">
        <f t="shared" si="5"/>
        <v>0</v>
      </c>
      <c r="H327" s="2635">
        <f t="shared" si="6"/>
        <v>0</v>
      </c>
      <c r="I327" s="901">
        <f t="shared" si="11"/>
        <v>0</v>
      </c>
      <c r="J327" s="2135">
        <f t="shared" si="7"/>
        <v>0</v>
      </c>
      <c r="K327" s="2567"/>
      <c r="L327" s="968">
        <f t="shared" si="0"/>
        <v>0</v>
      </c>
      <c r="M327" s="2477">
        <f t="shared" si="1"/>
        <v>0</v>
      </c>
    </row>
    <row r="328" spans="1:13" x14ac:dyDescent="0.25">
      <c r="A328" s="2438">
        <f t="shared" si="8"/>
        <v>29</v>
      </c>
      <c r="B328" s="2444">
        <f t="shared" si="9"/>
        <v>29</v>
      </c>
      <c r="C328" s="913">
        <f t="shared" si="10"/>
        <v>0</v>
      </c>
      <c r="D328" s="912">
        <f t="shared" si="2"/>
        <v>0</v>
      </c>
      <c r="E328" s="1260">
        <f t="shared" si="3"/>
        <v>0</v>
      </c>
      <c r="F328" s="2207">
        <f t="shared" si="4"/>
        <v>0</v>
      </c>
      <c r="G328" s="2560">
        <f t="shared" si="5"/>
        <v>0</v>
      </c>
      <c r="H328" s="2635">
        <f t="shared" si="6"/>
        <v>0</v>
      </c>
      <c r="I328" s="901">
        <f t="shared" si="11"/>
        <v>0</v>
      </c>
      <c r="J328" s="2135">
        <f t="shared" si="7"/>
        <v>0</v>
      </c>
      <c r="K328" s="2567"/>
      <c r="L328" s="968">
        <f t="shared" si="0"/>
        <v>0</v>
      </c>
      <c r="M328" s="2477">
        <f t="shared" si="1"/>
        <v>0</v>
      </c>
    </row>
    <row r="329" spans="1:13" x14ac:dyDescent="0.25">
      <c r="A329" s="2438">
        <f t="shared" si="8"/>
        <v>30</v>
      </c>
      <c r="B329" s="2444">
        <f t="shared" si="9"/>
        <v>30</v>
      </c>
      <c r="C329" s="913">
        <f t="shared" si="10"/>
        <v>0</v>
      </c>
      <c r="D329" s="912">
        <f t="shared" si="2"/>
        <v>0</v>
      </c>
      <c r="E329" s="1260">
        <f t="shared" si="3"/>
        <v>0</v>
      </c>
      <c r="F329" s="2207">
        <f t="shared" si="4"/>
        <v>0</v>
      </c>
      <c r="G329" s="2560">
        <f t="shared" si="5"/>
        <v>0</v>
      </c>
      <c r="H329" s="2635">
        <f t="shared" si="6"/>
        <v>0</v>
      </c>
      <c r="I329" s="901">
        <f t="shared" si="11"/>
        <v>0</v>
      </c>
      <c r="J329" s="2135">
        <f t="shared" si="7"/>
        <v>0</v>
      </c>
      <c r="K329" s="2567"/>
      <c r="L329" s="968">
        <f t="shared" si="0"/>
        <v>0</v>
      </c>
      <c r="M329" s="2477">
        <f t="shared" si="1"/>
        <v>0</v>
      </c>
    </row>
    <row r="330" spans="1:13" x14ac:dyDescent="0.25">
      <c r="A330" s="2438">
        <f t="shared" ref="A330:A335" si="12">A329+1</f>
        <v>31</v>
      </c>
      <c r="B330" s="2444">
        <f t="shared" ref="B330:B335" si="13">B329+1</f>
        <v>31</v>
      </c>
      <c r="C330" s="913">
        <f t="shared" si="10"/>
        <v>0</v>
      </c>
      <c r="D330" s="912">
        <f t="shared" si="2"/>
        <v>0</v>
      </c>
      <c r="E330" s="1260">
        <f t="shared" si="3"/>
        <v>0</v>
      </c>
      <c r="F330" s="2207">
        <f t="shared" si="4"/>
        <v>0</v>
      </c>
      <c r="G330" s="2560">
        <f t="shared" si="5"/>
        <v>0</v>
      </c>
      <c r="H330" s="2635">
        <f t="shared" si="6"/>
        <v>0</v>
      </c>
      <c r="I330" s="901">
        <f t="shared" si="11"/>
        <v>0</v>
      </c>
      <c r="J330" s="2135">
        <f t="shared" si="7"/>
        <v>0</v>
      </c>
      <c r="K330" s="2567"/>
      <c r="L330" s="968">
        <f t="shared" si="0"/>
        <v>0</v>
      </c>
      <c r="M330" s="2477">
        <f t="shared" si="1"/>
        <v>0</v>
      </c>
    </row>
    <row r="331" spans="1:13" x14ac:dyDescent="0.25">
      <c r="A331" s="2438">
        <f t="shared" si="12"/>
        <v>32</v>
      </c>
      <c r="B331" s="2444">
        <f t="shared" si="13"/>
        <v>32</v>
      </c>
      <c r="C331" s="913">
        <f t="shared" si="10"/>
        <v>0</v>
      </c>
      <c r="D331" s="912">
        <f t="shared" si="2"/>
        <v>0</v>
      </c>
      <c r="E331" s="1260">
        <f t="shared" si="3"/>
        <v>0</v>
      </c>
      <c r="F331" s="2207">
        <f t="shared" si="4"/>
        <v>0</v>
      </c>
      <c r="G331" s="2560">
        <f t="shared" si="5"/>
        <v>0</v>
      </c>
      <c r="H331" s="2635">
        <f t="shared" si="6"/>
        <v>0</v>
      </c>
      <c r="I331" s="901">
        <f t="shared" si="11"/>
        <v>0</v>
      </c>
      <c r="J331" s="2135">
        <f t="shared" si="7"/>
        <v>0</v>
      </c>
      <c r="K331" s="2567"/>
      <c r="L331" s="968">
        <f t="shared" si="0"/>
        <v>0</v>
      </c>
      <c r="M331" s="2477">
        <f t="shared" si="1"/>
        <v>0</v>
      </c>
    </row>
    <row r="332" spans="1:13" x14ac:dyDescent="0.25">
      <c r="A332" s="2438">
        <f t="shared" si="12"/>
        <v>33</v>
      </c>
      <c r="B332" s="2444">
        <f t="shared" si="13"/>
        <v>33</v>
      </c>
      <c r="C332" s="913">
        <f t="shared" si="10"/>
        <v>0</v>
      </c>
      <c r="D332" s="912">
        <f t="shared" si="2"/>
        <v>0</v>
      </c>
      <c r="E332" s="1260">
        <f t="shared" si="3"/>
        <v>0</v>
      </c>
      <c r="F332" s="2207">
        <f t="shared" si="4"/>
        <v>0</v>
      </c>
      <c r="G332" s="2560">
        <f t="shared" si="5"/>
        <v>0</v>
      </c>
      <c r="H332" s="2635">
        <f t="shared" si="6"/>
        <v>0</v>
      </c>
      <c r="I332" s="901">
        <f t="shared" si="11"/>
        <v>0</v>
      </c>
      <c r="J332" s="2135">
        <f t="shared" si="7"/>
        <v>0</v>
      </c>
      <c r="K332" s="2567"/>
      <c r="L332" s="968">
        <f t="shared" si="0"/>
        <v>0</v>
      </c>
      <c r="M332" s="2477">
        <f t="shared" si="1"/>
        <v>0</v>
      </c>
    </row>
    <row r="333" spans="1:13" x14ac:dyDescent="0.25">
      <c r="A333" s="2438">
        <f t="shared" si="12"/>
        <v>34</v>
      </c>
      <c r="B333" s="2444">
        <f t="shared" si="13"/>
        <v>34</v>
      </c>
      <c r="C333" s="913">
        <f t="shared" si="10"/>
        <v>0</v>
      </c>
      <c r="D333" s="912">
        <f t="shared" si="2"/>
        <v>0</v>
      </c>
      <c r="E333" s="1260">
        <f t="shared" si="3"/>
        <v>0</v>
      </c>
      <c r="F333" s="2207">
        <f t="shared" si="4"/>
        <v>0</v>
      </c>
      <c r="G333" s="2560">
        <f t="shared" si="5"/>
        <v>0</v>
      </c>
      <c r="H333" s="2635">
        <f t="shared" si="6"/>
        <v>0</v>
      </c>
      <c r="I333" s="901">
        <f t="shared" si="11"/>
        <v>0</v>
      </c>
      <c r="J333" s="2135">
        <f t="shared" si="7"/>
        <v>0</v>
      </c>
      <c r="K333" s="2567"/>
      <c r="L333" s="968">
        <f t="shared" si="0"/>
        <v>0</v>
      </c>
      <c r="M333" s="2477">
        <f t="shared" si="1"/>
        <v>0</v>
      </c>
    </row>
    <row r="334" spans="1:13" x14ac:dyDescent="0.25">
      <c r="A334" s="2438">
        <f t="shared" si="12"/>
        <v>35</v>
      </c>
      <c r="B334" s="2444">
        <f t="shared" si="13"/>
        <v>35</v>
      </c>
      <c r="C334" s="913">
        <f t="shared" si="10"/>
        <v>0</v>
      </c>
      <c r="D334" s="912">
        <f t="shared" si="2"/>
        <v>0</v>
      </c>
      <c r="E334" s="1260">
        <f t="shared" si="3"/>
        <v>0</v>
      </c>
      <c r="F334" s="2207">
        <f t="shared" si="4"/>
        <v>0</v>
      </c>
      <c r="G334" s="2560">
        <f t="shared" si="5"/>
        <v>0</v>
      </c>
      <c r="H334" s="2635">
        <f t="shared" si="6"/>
        <v>0</v>
      </c>
      <c r="I334" s="901">
        <f t="shared" si="11"/>
        <v>0</v>
      </c>
      <c r="J334" s="2135">
        <f t="shared" si="7"/>
        <v>0</v>
      </c>
      <c r="K334" s="2567"/>
      <c r="L334" s="968">
        <f t="shared" si="0"/>
        <v>0</v>
      </c>
      <c r="M334" s="2477">
        <f t="shared" si="1"/>
        <v>0</v>
      </c>
    </row>
    <row r="335" spans="1:13" ht="15.75" thickBot="1" x14ac:dyDescent="0.3">
      <c r="A335" s="2442">
        <f t="shared" si="12"/>
        <v>36</v>
      </c>
      <c r="B335" s="2445">
        <f t="shared" si="13"/>
        <v>36</v>
      </c>
      <c r="C335" s="2104">
        <f t="shared" si="10"/>
        <v>0</v>
      </c>
      <c r="D335" s="2024">
        <f t="shared" si="2"/>
        <v>0</v>
      </c>
      <c r="E335" s="3400">
        <f t="shared" si="3"/>
        <v>0</v>
      </c>
      <c r="F335" s="2211">
        <f t="shared" si="4"/>
        <v>0</v>
      </c>
      <c r="G335" s="3225">
        <f t="shared" si="5"/>
        <v>0</v>
      </c>
      <c r="H335" s="2638">
        <f t="shared" si="6"/>
        <v>0</v>
      </c>
      <c r="I335" s="2098">
        <f t="shared" si="11"/>
        <v>0</v>
      </c>
      <c r="J335" s="2137">
        <f t="shared" si="7"/>
        <v>0</v>
      </c>
      <c r="K335" s="2077"/>
      <c r="L335" s="2102">
        <f t="shared" si="0"/>
        <v>0</v>
      </c>
      <c r="M335" s="2478">
        <f t="shared" si="1"/>
        <v>0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0</v>
      </c>
      <c r="B343" s="2443">
        <f>'1. AgeData'!$D$28</f>
        <v>0</v>
      </c>
      <c r="C343" s="909">
        <f>L299</f>
        <v>0</v>
      </c>
      <c r="D343" s="1707">
        <f>M299</f>
        <v>0</v>
      </c>
      <c r="E343" s="2557">
        <f t="shared" ref="E343:E379" si="14">H394+H440</f>
        <v>0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0</v>
      </c>
      <c r="J343" s="2022">
        <f>F343-H343</f>
        <v>0</v>
      </c>
      <c r="K343" s="2552"/>
      <c r="L343" s="2639">
        <f>IF(C343&lt;=0,0,I343/C343)</f>
        <v>0</v>
      </c>
      <c r="M343" s="2640">
        <f>IF(D343&lt;=0,0,J343/D343)</f>
        <v>0</v>
      </c>
    </row>
    <row r="344" spans="1:13" x14ac:dyDescent="0.25">
      <c r="A344" s="2438">
        <f>A343+1</f>
        <v>1</v>
      </c>
      <c r="B344" s="2444">
        <f>B343+1</f>
        <v>1</v>
      </c>
      <c r="C344" s="913">
        <f t="shared" ref="C344:D344" si="16">L300</f>
        <v>0</v>
      </c>
      <c r="D344" s="912">
        <f t="shared" si="16"/>
        <v>0</v>
      </c>
      <c r="E344" s="2631">
        <f t="shared" si="14"/>
        <v>0</v>
      </c>
      <c r="F344" s="2634">
        <f t="shared" si="15"/>
        <v>0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0</v>
      </c>
      <c r="J344" s="2023">
        <f t="shared" ref="J344:J379" si="20">F344-H344</f>
        <v>0</v>
      </c>
      <c r="K344" s="2567"/>
      <c r="L344" s="2641">
        <f t="shared" ref="L344:L379" si="21">IF(C344&lt;=0,0,I344/C344)</f>
        <v>0</v>
      </c>
      <c r="M344" s="2642">
        <f t="shared" ref="M344:M379" si="22">IF(D344&lt;=0,0,J344/D344)</f>
        <v>0</v>
      </c>
    </row>
    <row r="345" spans="1:13" x14ac:dyDescent="0.25">
      <c r="A345" s="2438">
        <f t="shared" ref="A345:B360" si="23">A344+1</f>
        <v>2</v>
      </c>
      <c r="B345" s="2444">
        <f t="shared" si="23"/>
        <v>2</v>
      </c>
      <c r="C345" s="913">
        <f t="shared" ref="C345:D345" si="24">L301</f>
        <v>0</v>
      </c>
      <c r="D345" s="912">
        <f t="shared" si="24"/>
        <v>0</v>
      </c>
      <c r="E345" s="2631">
        <f t="shared" si="14"/>
        <v>0</v>
      </c>
      <c r="F345" s="2634">
        <f t="shared" si="15"/>
        <v>0</v>
      </c>
      <c r="G345" s="2560">
        <f t="shared" si="17"/>
        <v>0</v>
      </c>
      <c r="H345" s="2635">
        <f t="shared" si="18"/>
        <v>0</v>
      </c>
      <c r="I345" s="913">
        <f t="shared" si="19"/>
        <v>0</v>
      </c>
      <c r="J345" s="2023">
        <f t="shared" si="20"/>
        <v>0</v>
      </c>
      <c r="K345" s="2567"/>
      <c r="L345" s="2641">
        <f t="shared" si="21"/>
        <v>0</v>
      </c>
      <c r="M345" s="2642">
        <f t="shared" si="22"/>
        <v>0</v>
      </c>
    </row>
    <row r="346" spans="1:13" x14ac:dyDescent="0.25">
      <c r="A346" s="2438">
        <f t="shared" si="23"/>
        <v>3</v>
      </c>
      <c r="B346" s="2444">
        <f t="shared" si="23"/>
        <v>3</v>
      </c>
      <c r="C346" s="913">
        <f t="shared" ref="C346:D346" si="25">L302</f>
        <v>0</v>
      </c>
      <c r="D346" s="912">
        <f t="shared" si="25"/>
        <v>0</v>
      </c>
      <c r="E346" s="2631">
        <f t="shared" si="14"/>
        <v>0</v>
      </c>
      <c r="F346" s="2634">
        <f t="shared" si="15"/>
        <v>0</v>
      </c>
      <c r="G346" s="2560">
        <f t="shared" si="17"/>
        <v>0</v>
      </c>
      <c r="H346" s="2635">
        <f t="shared" si="18"/>
        <v>0</v>
      </c>
      <c r="I346" s="913">
        <f t="shared" si="19"/>
        <v>0</v>
      </c>
      <c r="J346" s="2023">
        <f t="shared" si="20"/>
        <v>0</v>
      </c>
      <c r="K346" s="2567"/>
      <c r="L346" s="2641">
        <f t="shared" si="21"/>
        <v>0</v>
      </c>
      <c r="M346" s="2642">
        <f t="shared" si="22"/>
        <v>0</v>
      </c>
    </row>
    <row r="347" spans="1:13" x14ac:dyDescent="0.25">
      <c r="A347" s="2438">
        <f t="shared" si="23"/>
        <v>4</v>
      </c>
      <c r="B347" s="2444">
        <f t="shared" si="23"/>
        <v>4</v>
      </c>
      <c r="C347" s="913">
        <f t="shared" ref="C347:D347" si="26">L303</f>
        <v>0</v>
      </c>
      <c r="D347" s="912">
        <f t="shared" si="26"/>
        <v>0</v>
      </c>
      <c r="E347" s="2631">
        <f t="shared" si="14"/>
        <v>0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0</v>
      </c>
      <c r="J347" s="2023">
        <f t="shared" si="20"/>
        <v>0</v>
      </c>
      <c r="K347" s="2567"/>
      <c r="L347" s="2641">
        <f t="shared" si="21"/>
        <v>0</v>
      </c>
      <c r="M347" s="2642">
        <f t="shared" si="22"/>
        <v>0</v>
      </c>
    </row>
    <row r="348" spans="1:13" x14ac:dyDescent="0.25">
      <c r="A348" s="2438">
        <f t="shared" si="23"/>
        <v>5</v>
      </c>
      <c r="B348" s="2444">
        <f t="shared" si="23"/>
        <v>5</v>
      </c>
      <c r="C348" s="913">
        <f t="shared" ref="C348:D348" si="27">L304</f>
        <v>0</v>
      </c>
      <c r="D348" s="912">
        <f t="shared" si="27"/>
        <v>0</v>
      </c>
      <c r="E348" s="2631">
        <f t="shared" si="14"/>
        <v>0</v>
      </c>
      <c r="F348" s="2634">
        <f t="shared" si="15"/>
        <v>0</v>
      </c>
      <c r="G348" s="2560">
        <f t="shared" si="17"/>
        <v>0</v>
      </c>
      <c r="H348" s="2635">
        <f t="shared" si="18"/>
        <v>0</v>
      </c>
      <c r="I348" s="913">
        <f t="shared" si="19"/>
        <v>0</v>
      </c>
      <c r="J348" s="2023">
        <f t="shared" si="20"/>
        <v>0</v>
      </c>
      <c r="K348" s="2567"/>
      <c r="L348" s="2641">
        <f t="shared" si="21"/>
        <v>0</v>
      </c>
      <c r="M348" s="2642">
        <f t="shared" si="22"/>
        <v>0</v>
      </c>
    </row>
    <row r="349" spans="1:13" x14ac:dyDescent="0.25">
      <c r="A349" s="2438">
        <f t="shared" si="23"/>
        <v>6</v>
      </c>
      <c r="B349" s="2444">
        <f t="shared" si="23"/>
        <v>6</v>
      </c>
      <c r="C349" s="913">
        <f t="shared" ref="C349:D349" si="28">L305</f>
        <v>0</v>
      </c>
      <c r="D349" s="912">
        <f t="shared" si="28"/>
        <v>0</v>
      </c>
      <c r="E349" s="2631">
        <f t="shared" si="14"/>
        <v>0</v>
      </c>
      <c r="F349" s="2634">
        <f t="shared" si="15"/>
        <v>0</v>
      </c>
      <c r="G349" s="2560">
        <f t="shared" si="17"/>
        <v>0</v>
      </c>
      <c r="H349" s="2635">
        <f t="shared" si="18"/>
        <v>0</v>
      </c>
      <c r="I349" s="913">
        <f t="shared" si="19"/>
        <v>0</v>
      </c>
      <c r="J349" s="2023">
        <f t="shared" si="20"/>
        <v>0</v>
      </c>
      <c r="K349" s="2567"/>
      <c r="L349" s="2641">
        <f t="shared" si="21"/>
        <v>0</v>
      </c>
      <c r="M349" s="2642">
        <f t="shared" si="22"/>
        <v>0</v>
      </c>
    </row>
    <row r="350" spans="1:13" x14ac:dyDescent="0.25">
      <c r="A350" s="2438">
        <f t="shared" si="23"/>
        <v>7</v>
      </c>
      <c r="B350" s="2444">
        <f t="shared" si="23"/>
        <v>7</v>
      </c>
      <c r="C350" s="913">
        <f t="shared" ref="C350:D350" si="29">L306</f>
        <v>0</v>
      </c>
      <c r="D350" s="912">
        <f t="shared" si="29"/>
        <v>0</v>
      </c>
      <c r="E350" s="2631">
        <f t="shared" si="14"/>
        <v>0</v>
      </c>
      <c r="F350" s="2634">
        <f t="shared" si="15"/>
        <v>0</v>
      </c>
      <c r="G350" s="2560">
        <f t="shared" si="17"/>
        <v>0</v>
      </c>
      <c r="H350" s="2635">
        <f t="shared" si="18"/>
        <v>0</v>
      </c>
      <c r="I350" s="913">
        <f t="shared" si="19"/>
        <v>0</v>
      </c>
      <c r="J350" s="2023">
        <f t="shared" si="20"/>
        <v>0</v>
      </c>
      <c r="K350" s="2567"/>
      <c r="L350" s="2641">
        <f t="shared" si="21"/>
        <v>0</v>
      </c>
      <c r="M350" s="2642">
        <f t="shared" si="22"/>
        <v>0</v>
      </c>
    </row>
    <row r="351" spans="1:13" x14ac:dyDescent="0.25">
      <c r="A351" s="2438">
        <f t="shared" si="23"/>
        <v>8</v>
      </c>
      <c r="B351" s="2444">
        <f t="shared" si="23"/>
        <v>8</v>
      </c>
      <c r="C351" s="913">
        <f t="shared" ref="C351:D351" si="30">L307</f>
        <v>0</v>
      </c>
      <c r="D351" s="912">
        <f t="shared" si="30"/>
        <v>0</v>
      </c>
      <c r="E351" s="2631">
        <f t="shared" si="14"/>
        <v>0</v>
      </c>
      <c r="F351" s="2634">
        <f t="shared" si="15"/>
        <v>0</v>
      </c>
      <c r="G351" s="2560">
        <f t="shared" si="17"/>
        <v>0</v>
      </c>
      <c r="H351" s="2635">
        <f t="shared" si="18"/>
        <v>0</v>
      </c>
      <c r="I351" s="913">
        <f t="shared" si="19"/>
        <v>0</v>
      </c>
      <c r="J351" s="2023">
        <f t="shared" si="20"/>
        <v>0</v>
      </c>
      <c r="K351" s="2567"/>
      <c r="L351" s="2641">
        <f t="shared" si="21"/>
        <v>0</v>
      </c>
      <c r="M351" s="2642">
        <f t="shared" si="22"/>
        <v>0</v>
      </c>
    </row>
    <row r="352" spans="1:13" x14ac:dyDescent="0.25">
      <c r="A352" s="2438">
        <f t="shared" si="23"/>
        <v>9</v>
      </c>
      <c r="B352" s="2444">
        <f t="shared" si="23"/>
        <v>9</v>
      </c>
      <c r="C352" s="913">
        <f t="shared" ref="C352:D352" si="31">L308</f>
        <v>0</v>
      </c>
      <c r="D352" s="912">
        <f t="shared" si="31"/>
        <v>0</v>
      </c>
      <c r="E352" s="2631">
        <f t="shared" si="14"/>
        <v>0</v>
      </c>
      <c r="F352" s="2634">
        <f t="shared" si="15"/>
        <v>0</v>
      </c>
      <c r="G352" s="2560">
        <f t="shared" si="17"/>
        <v>0</v>
      </c>
      <c r="H352" s="2635">
        <f t="shared" si="18"/>
        <v>0</v>
      </c>
      <c r="I352" s="913">
        <f t="shared" si="19"/>
        <v>0</v>
      </c>
      <c r="J352" s="2023">
        <f t="shared" si="20"/>
        <v>0</v>
      </c>
      <c r="K352" s="2567"/>
      <c r="L352" s="2641">
        <f t="shared" si="21"/>
        <v>0</v>
      </c>
      <c r="M352" s="2642">
        <f t="shared" si="22"/>
        <v>0</v>
      </c>
    </row>
    <row r="353" spans="1:13" x14ac:dyDescent="0.25">
      <c r="A353" s="2438">
        <f t="shared" si="23"/>
        <v>10</v>
      </c>
      <c r="B353" s="2444">
        <f t="shared" si="23"/>
        <v>10</v>
      </c>
      <c r="C353" s="913">
        <f t="shared" ref="C353:D353" si="32">L309</f>
        <v>0</v>
      </c>
      <c r="D353" s="912">
        <f t="shared" si="32"/>
        <v>0</v>
      </c>
      <c r="E353" s="2631">
        <f t="shared" si="14"/>
        <v>0</v>
      </c>
      <c r="F353" s="2634">
        <f t="shared" si="15"/>
        <v>0</v>
      </c>
      <c r="G353" s="2560">
        <f t="shared" si="17"/>
        <v>0</v>
      </c>
      <c r="H353" s="2635">
        <f t="shared" si="18"/>
        <v>0</v>
      </c>
      <c r="I353" s="913">
        <f t="shared" si="19"/>
        <v>0</v>
      </c>
      <c r="J353" s="2023">
        <f t="shared" si="20"/>
        <v>0</v>
      </c>
      <c r="K353" s="2567"/>
      <c r="L353" s="2641">
        <f t="shared" si="21"/>
        <v>0</v>
      </c>
      <c r="M353" s="2642">
        <f t="shared" si="22"/>
        <v>0</v>
      </c>
    </row>
    <row r="354" spans="1:13" x14ac:dyDescent="0.25">
      <c r="A354" s="2438">
        <f t="shared" si="23"/>
        <v>11</v>
      </c>
      <c r="B354" s="2444">
        <f t="shared" si="23"/>
        <v>11</v>
      </c>
      <c r="C354" s="913">
        <f t="shared" ref="C354:D354" si="33">L310</f>
        <v>0</v>
      </c>
      <c r="D354" s="912">
        <f t="shared" si="33"/>
        <v>0</v>
      </c>
      <c r="E354" s="2631">
        <f t="shared" si="14"/>
        <v>0</v>
      </c>
      <c r="F354" s="2634">
        <f t="shared" si="15"/>
        <v>0</v>
      </c>
      <c r="G354" s="2560">
        <f t="shared" si="17"/>
        <v>0</v>
      </c>
      <c r="H354" s="2635">
        <f t="shared" si="18"/>
        <v>0</v>
      </c>
      <c r="I354" s="913">
        <f t="shared" si="19"/>
        <v>0</v>
      </c>
      <c r="J354" s="2023">
        <f t="shared" si="20"/>
        <v>0</v>
      </c>
      <c r="K354" s="2567"/>
      <c r="L354" s="2641">
        <f t="shared" si="21"/>
        <v>0</v>
      </c>
      <c r="M354" s="2642">
        <f t="shared" si="22"/>
        <v>0</v>
      </c>
    </row>
    <row r="355" spans="1:13" x14ac:dyDescent="0.25">
      <c r="A355" s="2438">
        <f t="shared" si="23"/>
        <v>12</v>
      </c>
      <c r="B355" s="2444">
        <f t="shared" si="23"/>
        <v>12</v>
      </c>
      <c r="C355" s="913">
        <f t="shared" ref="C355:D355" si="34">L311</f>
        <v>0</v>
      </c>
      <c r="D355" s="912">
        <f t="shared" si="34"/>
        <v>0</v>
      </c>
      <c r="E355" s="2631">
        <f t="shared" si="14"/>
        <v>0</v>
      </c>
      <c r="F355" s="2634">
        <f t="shared" si="15"/>
        <v>0</v>
      </c>
      <c r="G355" s="2560">
        <f t="shared" si="17"/>
        <v>0</v>
      </c>
      <c r="H355" s="2635">
        <f t="shared" si="18"/>
        <v>0</v>
      </c>
      <c r="I355" s="913">
        <f t="shared" si="19"/>
        <v>0</v>
      </c>
      <c r="J355" s="2023">
        <f t="shared" si="20"/>
        <v>0</v>
      </c>
      <c r="K355" s="2567"/>
      <c r="L355" s="2641">
        <f t="shared" si="21"/>
        <v>0</v>
      </c>
      <c r="M355" s="2642">
        <f t="shared" si="22"/>
        <v>0</v>
      </c>
    </row>
    <row r="356" spans="1:13" x14ac:dyDescent="0.25">
      <c r="A356" s="2438">
        <f t="shared" si="23"/>
        <v>13</v>
      </c>
      <c r="B356" s="2444">
        <f t="shared" si="23"/>
        <v>13</v>
      </c>
      <c r="C356" s="913">
        <f t="shared" ref="C356:D356" si="35">L312</f>
        <v>0</v>
      </c>
      <c r="D356" s="912">
        <f t="shared" si="35"/>
        <v>0</v>
      </c>
      <c r="E356" s="2631">
        <f t="shared" si="14"/>
        <v>0</v>
      </c>
      <c r="F356" s="2634">
        <f t="shared" si="15"/>
        <v>0</v>
      </c>
      <c r="G356" s="2560">
        <f t="shared" si="17"/>
        <v>0</v>
      </c>
      <c r="H356" s="2635">
        <f t="shared" si="18"/>
        <v>0</v>
      </c>
      <c r="I356" s="913">
        <f t="shared" si="19"/>
        <v>0</v>
      </c>
      <c r="J356" s="2023">
        <f t="shared" si="20"/>
        <v>0</v>
      </c>
      <c r="K356" s="2567"/>
      <c r="L356" s="2641">
        <f t="shared" si="21"/>
        <v>0</v>
      </c>
      <c r="M356" s="2642">
        <f t="shared" si="22"/>
        <v>0</v>
      </c>
    </row>
    <row r="357" spans="1:13" x14ac:dyDescent="0.25">
      <c r="A357" s="2438">
        <f t="shared" si="23"/>
        <v>14</v>
      </c>
      <c r="B357" s="2444">
        <f t="shared" si="23"/>
        <v>14</v>
      </c>
      <c r="C357" s="913">
        <f t="shared" ref="C357:D357" si="36">L313</f>
        <v>0</v>
      </c>
      <c r="D357" s="912">
        <f t="shared" si="36"/>
        <v>0</v>
      </c>
      <c r="E357" s="2631">
        <f t="shared" si="14"/>
        <v>0</v>
      </c>
      <c r="F357" s="2634">
        <f t="shared" si="15"/>
        <v>0</v>
      </c>
      <c r="G357" s="2560">
        <f t="shared" si="17"/>
        <v>0</v>
      </c>
      <c r="H357" s="2635">
        <f t="shared" si="18"/>
        <v>0</v>
      </c>
      <c r="I357" s="913">
        <f t="shared" si="19"/>
        <v>0</v>
      </c>
      <c r="J357" s="2023">
        <f t="shared" si="20"/>
        <v>0</v>
      </c>
      <c r="K357" s="2567"/>
      <c r="L357" s="2641">
        <f t="shared" si="21"/>
        <v>0</v>
      </c>
      <c r="M357" s="2642">
        <f t="shared" si="22"/>
        <v>0</v>
      </c>
    </row>
    <row r="358" spans="1:13" x14ac:dyDescent="0.25">
      <c r="A358" s="2438">
        <f t="shared" si="23"/>
        <v>15</v>
      </c>
      <c r="B358" s="2444">
        <f t="shared" si="23"/>
        <v>15</v>
      </c>
      <c r="C358" s="913">
        <f t="shared" ref="C358:D358" si="37">L314</f>
        <v>0</v>
      </c>
      <c r="D358" s="912">
        <f t="shared" si="37"/>
        <v>0</v>
      </c>
      <c r="E358" s="2631">
        <f t="shared" si="14"/>
        <v>0</v>
      </c>
      <c r="F358" s="2634">
        <f t="shared" si="15"/>
        <v>0</v>
      </c>
      <c r="G358" s="2560">
        <f t="shared" si="17"/>
        <v>0</v>
      </c>
      <c r="H358" s="2635">
        <f t="shared" si="18"/>
        <v>0</v>
      </c>
      <c r="I358" s="913">
        <f t="shared" si="19"/>
        <v>0</v>
      </c>
      <c r="J358" s="2023">
        <f t="shared" si="20"/>
        <v>0</v>
      </c>
      <c r="K358" s="2567"/>
      <c r="L358" s="2641">
        <f t="shared" si="21"/>
        <v>0</v>
      </c>
      <c r="M358" s="2642">
        <f t="shared" si="22"/>
        <v>0</v>
      </c>
    </row>
    <row r="359" spans="1:13" x14ac:dyDescent="0.25">
      <c r="A359" s="2438">
        <f t="shared" si="23"/>
        <v>16</v>
      </c>
      <c r="B359" s="2444">
        <f t="shared" si="23"/>
        <v>16</v>
      </c>
      <c r="C359" s="913">
        <f t="shared" ref="C359:D359" si="38">L315</f>
        <v>0</v>
      </c>
      <c r="D359" s="912">
        <f t="shared" si="38"/>
        <v>0</v>
      </c>
      <c r="E359" s="2631">
        <f t="shared" si="14"/>
        <v>0</v>
      </c>
      <c r="F359" s="2634">
        <f t="shared" si="15"/>
        <v>0</v>
      </c>
      <c r="G359" s="2560">
        <f t="shared" si="17"/>
        <v>0</v>
      </c>
      <c r="H359" s="2635">
        <f t="shared" si="18"/>
        <v>0</v>
      </c>
      <c r="I359" s="913">
        <f t="shared" si="19"/>
        <v>0</v>
      </c>
      <c r="J359" s="2023">
        <f t="shared" si="20"/>
        <v>0</v>
      </c>
      <c r="K359" s="2567"/>
      <c r="L359" s="2641">
        <f t="shared" si="21"/>
        <v>0</v>
      </c>
      <c r="M359" s="2642">
        <f t="shared" si="22"/>
        <v>0</v>
      </c>
    </row>
    <row r="360" spans="1:13" x14ac:dyDescent="0.25">
      <c r="A360" s="2438">
        <f t="shared" si="23"/>
        <v>17</v>
      </c>
      <c r="B360" s="2444">
        <f t="shared" si="23"/>
        <v>17</v>
      </c>
      <c r="C360" s="913">
        <f t="shared" ref="C360:D360" si="39">L316</f>
        <v>0</v>
      </c>
      <c r="D360" s="912">
        <f t="shared" si="39"/>
        <v>0</v>
      </c>
      <c r="E360" s="2631">
        <f t="shared" si="14"/>
        <v>0</v>
      </c>
      <c r="F360" s="2634">
        <f t="shared" si="15"/>
        <v>0</v>
      </c>
      <c r="G360" s="2560">
        <f t="shared" si="17"/>
        <v>0</v>
      </c>
      <c r="H360" s="2635">
        <f t="shared" si="18"/>
        <v>0</v>
      </c>
      <c r="I360" s="913">
        <f t="shared" si="19"/>
        <v>0</v>
      </c>
      <c r="J360" s="2023">
        <f t="shared" si="20"/>
        <v>0</v>
      </c>
      <c r="K360" s="2567"/>
      <c r="L360" s="2641">
        <f t="shared" si="21"/>
        <v>0</v>
      </c>
      <c r="M360" s="2642">
        <f t="shared" si="22"/>
        <v>0</v>
      </c>
    </row>
    <row r="361" spans="1:13" x14ac:dyDescent="0.25">
      <c r="A361" s="2438">
        <f t="shared" ref="A361:B376" si="40">A360+1</f>
        <v>18</v>
      </c>
      <c r="B361" s="2444">
        <f t="shared" si="40"/>
        <v>18</v>
      </c>
      <c r="C361" s="913">
        <f t="shared" ref="C361:D361" si="41">L317</f>
        <v>0</v>
      </c>
      <c r="D361" s="912">
        <f t="shared" si="41"/>
        <v>0</v>
      </c>
      <c r="E361" s="2631">
        <f t="shared" si="14"/>
        <v>0</v>
      </c>
      <c r="F361" s="2634">
        <f t="shared" si="15"/>
        <v>0</v>
      </c>
      <c r="G361" s="2560">
        <f t="shared" si="17"/>
        <v>0</v>
      </c>
      <c r="H361" s="2635">
        <f t="shared" si="18"/>
        <v>0</v>
      </c>
      <c r="I361" s="913">
        <f t="shared" si="19"/>
        <v>0</v>
      </c>
      <c r="J361" s="2023">
        <f t="shared" si="20"/>
        <v>0</v>
      </c>
      <c r="K361" s="2567"/>
      <c r="L361" s="2641">
        <f t="shared" si="21"/>
        <v>0</v>
      </c>
      <c r="M361" s="2642">
        <f t="shared" si="22"/>
        <v>0</v>
      </c>
    </row>
    <row r="362" spans="1:13" x14ac:dyDescent="0.25">
      <c r="A362" s="2438">
        <f t="shared" si="40"/>
        <v>19</v>
      </c>
      <c r="B362" s="2444">
        <f t="shared" si="40"/>
        <v>19</v>
      </c>
      <c r="C362" s="913">
        <f t="shared" ref="C362:D362" si="42">L318</f>
        <v>0</v>
      </c>
      <c r="D362" s="912">
        <f t="shared" si="42"/>
        <v>0</v>
      </c>
      <c r="E362" s="2631">
        <f t="shared" si="14"/>
        <v>0</v>
      </c>
      <c r="F362" s="2634">
        <f t="shared" si="15"/>
        <v>0</v>
      </c>
      <c r="G362" s="2560">
        <f t="shared" si="17"/>
        <v>0</v>
      </c>
      <c r="H362" s="2635">
        <f t="shared" si="18"/>
        <v>0</v>
      </c>
      <c r="I362" s="913">
        <f t="shared" si="19"/>
        <v>0</v>
      </c>
      <c r="J362" s="2023">
        <f t="shared" si="20"/>
        <v>0</v>
      </c>
      <c r="K362" s="2567"/>
      <c r="L362" s="2641">
        <f t="shared" si="21"/>
        <v>0</v>
      </c>
      <c r="M362" s="2642">
        <f t="shared" si="22"/>
        <v>0</v>
      </c>
    </row>
    <row r="363" spans="1:13" x14ac:dyDescent="0.25">
      <c r="A363" s="2438">
        <f t="shared" si="40"/>
        <v>20</v>
      </c>
      <c r="B363" s="2444">
        <f t="shared" si="40"/>
        <v>20</v>
      </c>
      <c r="C363" s="913">
        <f t="shared" ref="C363:D363" si="43">L319</f>
        <v>0</v>
      </c>
      <c r="D363" s="912">
        <f t="shared" si="43"/>
        <v>0</v>
      </c>
      <c r="E363" s="2631">
        <f t="shared" si="14"/>
        <v>0</v>
      </c>
      <c r="F363" s="2634">
        <f t="shared" si="15"/>
        <v>0</v>
      </c>
      <c r="G363" s="2560">
        <f t="shared" si="17"/>
        <v>0</v>
      </c>
      <c r="H363" s="2635">
        <f t="shared" si="18"/>
        <v>0</v>
      </c>
      <c r="I363" s="913">
        <f t="shared" si="19"/>
        <v>0</v>
      </c>
      <c r="J363" s="2023">
        <f t="shared" si="20"/>
        <v>0</v>
      </c>
      <c r="K363" s="2567"/>
      <c r="L363" s="2641">
        <f t="shared" si="21"/>
        <v>0</v>
      </c>
      <c r="M363" s="2642">
        <f t="shared" si="22"/>
        <v>0</v>
      </c>
    </row>
    <row r="364" spans="1:13" x14ac:dyDescent="0.25">
      <c r="A364" s="2438">
        <f t="shared" si="40"/>
        <v>21</v>
      </c>
      <c r="B364" s="2444">
        <f t="shared" si="40"/>
        <v>21</v>
      </c>
      <c r="C364" s="913">
        <f t="shared" ref="C364:D364" si="44">L320</f>
        <v>0</v>
      </c>
      <c r="D364" s="912">
        <f t="shared" si="44"/>
        <v>0</v>
      </c>
      <c r="E364" s="2631">
        <f t="shared" si="14"/>
        <v>0</v>
      </c>
      <c r="F364" s="2634">
        <f t="shared" si="15"/>
        <v>0</v>
      </c>
      <c r="G364" s="2560">
        <f t="shared" si="17"/>
        <v>0</v>
      </c>
      <c r="H364" s="2635">
        <f t="shared" si="18"/>
        <v>0</v>
      </c>
      <c r="I364" s="913">
        <f t="shared" si="19"/>
        <v>0</v>
      </c>
      <c r="J364" s="2023">
        <f t="shared" si="20"/>
        <v>0</v>
      </c>
      <c r="K364" s="2567"/>
      <c r="L364" s="2641">
        <f t="shared" si="21"/>
        <v>0</v>
      </c>
      <c r="M364" s="2642">
        <f t="shared" si="22"/>
        <v>0</v>
      </c>
    </row>
    <row r="365" spans="1:13" x14ac:dyDescent="0.25">
      <c r="A365" s="2438">
        <f t="shared" si="40"/>
        <v>22</v>
      </c>
      <c r="B365" s="2444">
        <f t="shared" si="40"/>
        <v>22</v>
      </c>
      <c r="C365" s="913">
        <f t="shared" ref="C365:D365" si="45">L321</f>
        <v>0</v>
      </c>
      <c r="D365" s="912">
        <f t="shared" si="45"/>
        <v>0</v>
      </c>
      <c r="E365" s="2631">
        <f t="shared" si="14"/>
        <v>0</v>
      </c>
      <c r="F365" s="2634">
        <f t="shared" si="15"/>
        <v>0</v>
      </c>
      <c r="G365" s="2560">
        <f t="shared" si="17"/>
        <v>0</v>
      </c>
      <c r="H365" s="2635">
        <f t="shared" si="18"/>
        <v>0</v>
      </c>
      <c r="I365" s="913">
        <f t="shared" si="19"/>
        <v>0</v>
      </c>
      <c r="J365" s="2023">
        <f t="shared" si="20"/>
        <v>0</v>
      </c>
      <c r="K365" s="2567"/>
      <c r="L365" s="2641">
        <f t="shared" si="21"/>
        <v>0</v>
      </c>
      <c r="M365" s="2642">
        <f t="shared" si="22"/>
        <v>0</v>
      </c>
    </row>
    <row r="366" spans="1:13" x14ac:dyDescent="0.25">
      <c r="A366" s="2438">
        <f t="shared" si="40"/>
        <v>23</v>
      </c>
      <c r="B366" s="2444">
        <f t="shared" si="40"/>
        <v>23</v>
      </c>
      <c r="C366" s="913">
        <f t="shared" ref="C366:D366" si="46">L322</f>
        <v>0</v>
      </c>
      <c r="D366" s="912">
        <f t="shared" si="46"/>
        <v>0</v>
      </c>
      <c r="E366" s="2631">
        <f t="shared" si="14"/>
        <v>0</v>
      </c>
      <c r="F366" s="2634">
        <f t="shared" si="15"/>
        <v>0</v>
      </c>
      <c r="G366" s="2560">
        <f t="shared" si="17"/>
        <v>0</v>
      </c>
      <c r="H366" s="2635">
        <f t="shared" si="18"/>
        <v>0</v>
      </c>
      <c r="I366" s="913">
        <f t="shared" si="19"/>
        <v>0</v>
      </c>
      <c r="J366" s="2023">
        <f t="shared" si="20"/>
        <v>0</v>
      </c>
      <c r="K366" s="2567"/>
      <c r="L366" s="2641">
        <f t="shared" si="21"/>
        <v>0</v>
      </c>
      <c r="M366" s="2642">
        <f t="shared" si="22"/>
        <v>0</v>
      </c>
    </row>
    <row r="367" spans="1:13" x14ac:dyDescent="0.25">
      <c r="A367" s="2438">
        <f t="shared" si="40"/>
        <v>24</v>
      </c>
      <c r="B367" s="2444">
        <f t="shared" si="40"/>
        <v>24</v>
      </c>
      <c r="C367" s="913">
        <f t="shared" ref="C367:D367" si="47">L323</f>
        <v>0</v>
      </c>
      <c r="D367" s="912">
        <f t="shared" si="47"/>
        <v>0</v>
      </c>
      <c r="E367" s="2631">
        <f t="shared" si="14"/>
        <v>0</v>
      </c>
      <c r="F367" s="2634">
        <f t="shared" si="15"/>
        <v>0</v>
      </c>
      <c r="G367" s="2560">
        <f t="shared" si="17"/>
        <v>0</v>
      </c>
      <c r="H367" s="2635">
        <f t="shared" si="18"/>
        <v>0</v>
      </c>
      <c r="I367" s="913">
        <f t="shared" si="19"/>
        <v>0</v>
      </c>
      <c r="J367" s="2023">
        <f t="shared" si="20"/>
        <v>0</v>
      </c>
      <c r="K367" s="2567"/>
      <c r="L367" s="2641">
        <f t="shared" si="21"/>
        <v>0</v>
      </c>
      <c r="M367" s="2642">
        <f t="shared" si="22"/>
        <v>0</v>
      </c>
    </row>
    <row r="368" spans="1:13" x14ac:dyDescent="0.25">
      <c r="A368" s="2438">
        <f t="shared" si="40"/>
        <v>25</v>
      </c>
      <c r="B368" s="2444">
        <f t="shared" si="40"/>
        <v>25</v>
      </c>
      <c r="C368" s="913">
        <f t="shared" ref="C368:D368" si="48">L324</f>
        <v>0</v>
      </c>
      <c r="D368" s="912">
        <f t="shared" si="48"/>
        <v>0</v>
      </c>
      <c r="E368" s="2631">
        <f t="shared" si="14"/>
        <v>0</v>
      </c>
      <c r="F368" s="2634">
        <f t="shared" si="15"/>
        <v>0</v>
      </c>
      <c r="G368" s="2560">
        <f t="shared" si="17"/>
        <v>0</v>
      </c>
      <c r="H368" s="2635">
        <f t="shared" si="18"/>
        <v>0</v>
      </c>
      <c r="I368" s="913">
        <f t="shared" si="19"/>
        <v>0</v>
      </c>
      <c r="J368" s="2023">
        <f t="shared" si="20"/>
        <v>0</v>
      </c>
      <c r="K368" s="2567"/>
      <c r="L368" s="2641">
        <f t="shared" si="21"/>
        <v>0</v>
      </c>
      <c r="M368" s="2642">
        <f t="shared" si="22"/>
        <v>0</v>
      </c>
    </row>
    <row r="369" spans="1:13" x14ac:dyDescent="0.25">
      <c r="A369" s="2438">
        <f t="shared" si="40"/>
        <v>26</v>
      </c>
      <c r="B369" s="2444">
        <f t="shared" si="40"/>
        <v>26</v>
      </c>
      <c r="C369" s="913">
        <f t="shared" ref="C369:D369" si="49">L325</f>
        <v>0</v>
      </c>
      <c r="D369" s="912">
        <f t="shared" si="49"/>
        <v>0</v>
      </c>
      <c r="E369" s="2631">
        <f t="shared" si="14"/>
        <v>0</v>
      </c>
      <c r="F369" s="2634">
        <f t="shared" si="15"/>
        <v>0</v>
      </c>
      <c r="G369" s="2560">
        <f t="shared" si="17"/>
        <v>0</v>
      </c>
      <c r="H369" s="2635">
        <f t="shared" si="18"/>
        <v>0</v>
      </c>
      <c r="I369" s="913">
        <f t="shared" si="19"/>
        <v>0</v>
      </c>
      <c r="J369" s="2023">
        <f t="shared" si="20"/>
        <v>0</v>
      </c>
      <c r="K369" s="2567"/>
      <c r="L369" s="2641">
        <f t="shared" si="21"/>
        <v>0</v>
      </c>
      <c r="M369" s="2642">
        <f t="shared" si="22"/>
        <v>0</v>
      </c>
    </row>
    <row r="370" spans="1:13" x14ac:dyDescent="0.25">
      <c r="A370" s="2438">
        <f t="shared" si="40"/>
        <v>27</v>
      </c>
      <c r="B370" s="2444">
        <f t="shared" si="40"/>
        <v>27</v>
      </c>
      <c r="C370" s="913">
        <f t="shared" ref="C370:D370" si="50">L326</f>
        <v>0</v>
      </c>
      <c r="D370" s="912">
        <f t="shared" si="50"/>
        <v>0</v>
      </c>
      <c r="E370" s="2631">
        <f t="shared" si="14"/>
        <v>0</v>
      </c>
      <c r="F370" s="2634">
        <f t="shared" si="15"/>
        <v>0</v>
      </c>
      <c r="G370" s="2560">
        <f t="shared" si="17"/>
        <v>0</v>
      </c>
      <c r="H370" s="2635">
        <f t="shared" si="18"/>
        <v>0</v>
      </c>
      <c r="I370" s="913">
        <f t="shared" si="19"/>
        <v>0</v>
      </c>
      <c r="J370" s="2023">
        <f t="shared" si="20"/>
        <v>0</v>
      </c>
      <c r="K370" s="2567"/>
      <c r="L370" s="2641">
        <f t="shared" si="21"/>
        <v>0</v>
      </c>
      <c r="M370" s="2642">
        <f t="shared" si="22"/>
        <v>0</v>
      </c>
    </row>
    <row r="371" spans="1:13" x14ac:dyDescent="0.25">
      <c r="A371" s="2438">
        <f t="shared" si="40"/>
        <v>28</v>
      </c>
      <c r="B371" s="2444">
        <f t="shared" si="40"/>
        <v>28</v>
      </c>
      <c r="C371" s="913">
        <f t="shared" ref="C371:D371" si="51">L327</f>
        <v>0</v>
      </c>
      <c r="D371" s="912">
        <f t="shared" si="51"/>
        <v>0</v>
      </c>
      <c r="E371" s="2631">
        <f t="shared" si="14"/>
        <v>0</v>
      </c>
      <c r="F371" s="2634">
        <f t="shared" si="15"/>
        <v>0</v>
      </c>
      <c r="G371" s="2560">
        <f t="shared" si="17"/>
        <v>0</v>
      </c>
      <c r="H371" s="2635">
        <f t="shared" si="18"/>
        <v>0</v>
      </c>
      <c r="I371" s="913">
        <f t="shared" si="19"/>
        <v>0</v>
      </c>
      <c r="J371" s="2023">
        <f t="shared" si="20"/>
        <v>0</v>
      </c>
      <c r="K371" s="2567"/>
      <c r="L371" s="2641">
        <f t="shared" si="21"/>
        <v>0</v>
      </c>
      <c r="M371" s="2642">
        <f t="shared" si="22"/>
        <v>0</v>
      </c>
    </row>
    <row r="372" spans="1:13" x14ac:dyDescent="0.25">
      <c r="A372" s="2438">
        <f t="shared" si="40"/>
        <v>29</v>
      </c>
      <c r="B372" s="2444">
        <f t="shared" si="40"/>
        <v>29</v>
      </c>
      <c r="C372" s="913">
        <f t="shared" ref="C372:D372" si="52">L328</f>
        <v>0</v>
      </c>
      <c r="D372" s="912">
        <f t="shared" si="52"/>
        <v>0</v>
      </c>
      <c r="E372" s="2631">
        <f t="shared" si="14"/>
        <v>0</v>
      </c>
      <c r="F372" s="2634">
        <f t="shared" si="15"/>
        <v>0</v>
      </c>
      <c r="G372" s="2560">
        <f t="shared" si="17"/>
        <v>0</v>
      </c>
      <c r="H372" s="2635">
        <f t="shared" si="18"/>
        <v>0</v>
      </c>
      <c r="I372" s="913">
        <f t="shared" si="19"/>
        <v>0</v>
      </c>
      <c r="J372" s="2023">
        <f t="shared" si="20"/>
        <v>0</v>
      </c>
      <c r="K372" s="2567"/>
      <c r="L372" s="2641">
        <f t="shared" si="21"/>
        <v>0</v>
      </c>
      <c r="M372" s="2642">
        <f t="shared" si="22"/>
        <v>0</v>
      </c>
    </row>
    <row r="373" spans="1:13" x14ac:dyDescent="0.25">
      <c r="A373" s="2438">
        <f t="shared" si="40"/>
        <v>30</v>
      </c>
      <c r="B373" s="2444">
        <f t="shared" si="40"/>
        <v>30</v>
      </c>
      <c r="C373" s="913">
        <f t="shared" ref="C373:D373" si="53">L329</f>
        <v>0</v>
      </c>
      <c r="D373" s="912">
        <f t="shared" si="53"/>
        <v>0</v>
      </c>
      <c r="E373" s="2631">
        <f t="shared" si="14"/>
        <v>0</v>
      </c>
      <c r="F373" s="2634">
        <f t="shared" si="15"/>
        <v>0</v>
      </c>
      <c r="G373" s="2560">
        <f t="shared" si="17"/>
        <v>0</v>
      </c>
      <c r="H373" s="2635">
        <f t="shared" si="18"/>
        <v>0</v>
      </c>
      <c r="I373" s="913">
        <f t="shared" si="19"/>
        <v>0</v>
      </c>
      <c r="J373" s="2023">
        <f t="shared" si="20"/>
        <v>0</v>
      </c>
      <c r="K373" s="2567"/>
      <c r="L373" s="2641">
        <f t="shared" si="21"/>
        <v>0</v>
      </c>
      <c r="M373" s="2642">
        <f t="shared" si="22"/>
        <v>0</v>
      </c>
    </row>
    <row r="374" spans="1:13" x14ac:dyDescent="0.25">
      <c r="A374" s="2438">
        <f t="shared" si="40"/>
        <v>31</v>
      </c>
      <c r="B374" s="2444">
        <f t="shared" si="40"/>
        <v>31</v>
      </c>
      <c r="C374" s="913">
        <f t="shared" ref="C374:D374" si="54">L330</f>
        <v>0</v>
      </c>
      <c r="D374" s="912">
        <f t="shared" si="54"/>
        <v>0</v>
      </c>
      <c r="E374" s="2631">
        <f t="shared" si="14"/>
        <v>0</v>
      </c>
      <c r="F374" s="2634">
        <f t="shared" si="15"/>
        <v>0</v>
      </c>
      <c r="G374" s="2560">
        <f t="shared" si="17"/>
        <v>0</v>
      </c>
      <c r="H374" s="2635">
        <f t="shared" si="18"/>
        <v>0</v>
      </c>
      <c r="I374" s="913">
        <f t="shared" si="19"/>
        <v>0</v>
      </c>
      <c r="J374" s="2023">
        <f t="shared" si="20"/>
        <v>0</v>
      </c>
      <c r="K374" s="2567"/>
      <c r="L374" s="2641">
        <f t="shared" si="21"/>
        <v>0</v>
      </c>
      <c r="M374" s="2642">
        <f t="shared" si="22"/>
        <v>0</v>
      </c>
    </row>
    <row r="375" spans="1:13" x14ac:dyDescent="0.25">
      <c r="A375" s="2438">
        <f t="shared" si="40"/>
        <v>32</v>
      </c>
      <c r="B375" s="2444">
        <f t="shared" si="40"/>
        <v>32</v>
      </c>
      <c r="C375" s="913">
        <f t="shared" ref="C375:D375" si="55">L331</f>
        <v>0</v>
      </c>
      <c r="D375" s="912">
        <f t="shared" si="55"/>
        <v>0</v>
      </c>
      <c r="E375" s="2631">
        <f t="shared" si="14"/>
        <v>0</v>
      </c>
      <c r="F375" s="2634">
        <f t="shared" si="15"/>
        <v>0</v>
      </c>
      <c r="G375" s="2560">
        <f t="shared" si="17"/>
        <v>0</v>
      </c>
      <c r="H375" s="2635">
        <f t="shared" si="18"/>
        <v>0</v>
      </c>
      <c r="I375" s="913">
        <f t="shared" si="19"/>
        <v>0</v>
      </c>
      <c r="J375" s="2023">
        <f t="shared" si="20"/>
        <v>0</v>
      </c>
      <c r="K375" s="2567"/>
      <c r="L375" s="2641">
        <f t="shared" si="21"/>
        <v>0</v>
      </c>
      <c r="M375" s="2642">
        <f t="shared" si="22"/>
        <v>0</v>
      </c>
    </row>
    <row r="376" spans="1:13" x14ac:dyDescent="0.25">
      <c r="A376" s="2438">
        <f t="shared" si="40"/>
        <v>33</v>
      </c>
      <c r="B376" s="2444">
        <f t="shared" si="40"/>
        <v>33</v>
      </c>
      <c r="C376" s="913">
        <f t="shared" ref="C376:D376" si="56">L332</f>
        <v>0</v>
      </c>
      <c r="D376" s="912">
        <f t="shared" si="56"/>
        <v>0</v>
      </c>
      <c r="E376" s="2631">
        <f t="shared" si="14"/>
        <v>0</v>
      </c>
      <c r="F376" s="2634">
        <f t="shared" si="15"/>
        <v>0</v>
      </c>
      <c r="G376" s="2560">
        <f t="shared" si="17"/>
        <v>0</v>
      </c>
      <c r="H376" s="2635">
        <f t="shared" si="18"/>
        <v>0</v>
      </c>
      <c r="I376" s="913">
        <f t="shared" si="19"/>
        <v>0</v>
      </c>
      <c r="J376" s="2023">
        <f t="shared" si="20"/>
        <v>0</v>
      </c>
      <c r="K376" s="2567"/>
      <c r="L376" s="2641">
        <f t="shared" si="21"/>
        <v>0</v>
      </c>
      <c r="M376" s="2642">
        <f t="shared" si="22"/>
        <v>0</v>
      </c>
    </row>
    <row r="377" spans="1:13" x14ac:dyDescent="0.25">
      <c r="A377" s="2438">
        <f t="shared" ref="A377:B379" si="57">A376+1</f>
        <v>34</v>
      </c>
      <c r="B377" s="2444">
        <f t="shared" si="57"/>
        <v>34</v>
      </c>
      <c r="C377" s="913">
        <f t="shared" ref="C377:D377" si="58">L333</f>
        <v>0</v>
      </c>
      <c r="D377" s="912">
        <f t="shared" si="58"/>
        <v>0</v>
      </c>
      <c r="E377" s="2631">
        <f t="shared" si="14"/>
        <v>0</v>
      </c>
      <c r="F377" s="2634">
        <f t="shared" si="15"/>
        <v>0</v>
      </c>
      <c r="G377" s="2560">
        <f t="shared" si="17"/>
        <v>0</v>
      </c>
      <c r="H377" s="2635">
        <f t="shared" si="18"/>
        <v>0</v>
      </c>
      <c r="I377" s="913">
        <f t="shared" si="19"/>
        <v>0</v>
      </c>
      <c r="J377" s="2023">
        <f t="shared" si="20"/>
        <v>0</v>
      </c>
      <c r="K377" s="2567"/>
      <c r="L377" s="2641">
        <f t="shared" si="21"/>
        <v>0</v>
      </c>
      <c r="M377" s="2642">
        <f t="shared" si="22"/>
        <v>0</v>
      </c>
    </row>
    <row r="378" spans="1:13" x14ac:dyDescent="0.25">
      <c r="A378" s="2438">
        <f t="shared" si="57"/>
        <v>35</v>
      </c>
      <c r="B378" s="2444">
        <f t="shared" si="57"/>
        <v>35</v>
      </c>
      <c r="C378" s="913">
        <f t="shared" ref="C378:D378" si="59">L334</f>
        <v>0</v>
      </c>
      <c r="D378" s="912">
        <f t="shared" si="59"/>
        <v>0</v>
      </c>
      <c r="E378" s="2631">
        <f t="shared" si="14"/>
        <v>0</v>
      </c>
      <c r="F378" s="2634">
        <f t="shared" si="15"/>
        <v>0</v>
      </c>
      <c r="G378" s="2560">
        <f t="shared" si="17"/>
        <v>0</v>
      </c>
      <c r="H378" s="2635">
        <f t="shared" si="18"/>
        <v>0</v>
      </c>
      <c r="I378" s="913">
        <f t="shared" si="19"/>
        <v>0</v>
      </c>
      <c r="J378" s="2023">
        <f t="shared" si="20"/>
        <v>0</v>
      </c>
      <c r="K378" s="2567"/>
      <c r="L378" s="2641">
        <f t="shared" si="21"/>
        <v>0</v>
      </c>
      <c r="M378" s="2642">
        <f t="shared" si="22"/>
        <v>0</v>
      </c>
    </row>
    <row r="379" spans="1:13" ht="15.75" thickBot="1" x14ac:dyDescent="0.3">
      <c r="A379" s="2442">
        <f t="shared" si="57"/>
        <v>36</v>
      </c>
      <c r="B379" s="2445">
        <f t="shared" si="57"/>
        <v>36</v>
      </c>
      <c r="C379" s="2104">
        <f t="shared" ref="C379:D379" si="60">L335</f>
        <v>0</v>
      </c>
      <c r="D379" s="2024">
        <f t="shared" si="60"/>
        <v>0</v>
      </c>
      <c r="E379" s="2632">
        <f t="shared" si="14"/>
        <v>0</v>
      </c>
      <c r="F379" s="2636">
        <f t="shared" si="15"/>
        <v>0</v>
      </c>
      <c r="G379" s="2637">
        <f t="shared" si="17"/>
        <v>0</v>
      </c>
      <c r="H379" s="2638">
        <f t="shared" si="18"/>
        <v>0</v>
      </c>
      <c r="I379" s="2104">
        <f t="shared" si="19"/>
        <v>0</v>
      </c>
      <c r="J379" s="2015">
        <f t="shared" si="20"/>
        <v>0</v>
      </c>
      <c r="K379" s="2077"/>
      <c r="L379" s="2643">
        <f t="shared" si="21"/>
        <v>0</v>
      </c>
      <c r="M379" s="2644">
        <f t="shared" si="22"/>
        <v>0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0</v>
      </c>
      <c r="B394" s="2443">
        <f>'1. AgeData'!$D$28</f>
        <v>0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0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0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1</v>
      </c>
      <c r="B395" s="2444">
        <f>B394+1</f>
        <v>1</v>
      </c>
      <c r="C395" s="881">
        <f t="shared" si="61"/>
        <v>0</v>
      </c>
      <c r="D395" s="881">
        <f t="shared" si="62"/>
        <v>0</v>
      </c>
      <c r="E395" s="913">
        <f t="shared" si="63"/>
        <v>0</v>
      </c>
      <c r="F395" s="409">
        <f t="shared" si="64"/>
        <v>0</v>
      </c>
      <c r="G395" s="2567"/>
      <c r="H395" s="968">
        <f t="shared" si="65"/>
        <v>0</v>
      </c>
      <c r="I395" s="2477">
        <f t="shared" si="66"/>
        <v>0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2</v>
      </c>
      <c r="B396" s="2444">
        <f t="shared" si="67"/>
        <v>2</v>
      </c>
      <c r="C396" s="881">
        <f t="shared" si="61"/>
        <v>0</v>
      </c>
      <c r="D396" s="881">
        <f t="shared" si="62"/>
        <v>0</v>
      </c>
      <c r="E396" s="913">
        <f t="shared" si="63"/>
        <v>0</v>
      </c>
      <c r="F396" s="409">
        <f t="shared" si="64"/>
        <v>0</v>
      </c>
      <c r="G396" s="2567"/>
      <c r="H396" s="968">
        <f t="shared" si="65"/>
        <v>0</v>
      </c>
      <c r="I396" s="2477">
        <f t="shared" si="66"/>
        <v>0</v>
      </c>
      <c r="J396" s="6"/>
      <c r="K396" s="6"/>
      <c r="L396" s="6"/>
      <c r="M396" s="2567"/>
    </row>
    <row r="397" spans="1:13" x14ac:dyDescent="0.25">
      <c r="A397" s="2438">
        <f t="shared" si="67"/>
        <v>3</v>
      </c>
      <c r="B397" s="2444">
        <f t="shared" si="67"/>
        <v>3</v>
      </c>
      <c r="C397" s="881">
        <f t="shared" si="61"/>
        <v>0</v>
      </c>
      <c r="D397" s="881">
        <f t="shared" si="62"/>
        <v>0</v>
      </c>
      <c r="E397" s="913">
        <f t="shared" si="63"/>
        <v>0</v>
      </c>
      <c r="F397" s="409">
        <f t="shared" si="64"/>
        <v>0</v>
      </c>
      <c r="G397" s="2567"/>
      <c r="H397" s="968">
        <f t="shared" si="65"/>
        <v>0</v>
      </c>
      <c r="I397" s="2477">
        <f t="shared" si="66"/>
        <v>0</v>
      </c>
      <c r="J397" s="6"/>
      <c r="K397" s="6"/>
      <c r="L397" s="6"/>
      <c r="M397" s="2567"/>
    </row>
    <row r="398" spans="1:13" x14ac:dyDescent="0.25">
      <c r="A398" s="2438">
        <f t="shared" si="67"/>
        <v>4</v>
      </c>
      <c r="B398" s="2444">
        <f t="shared" si="67"/>
        <v>4</v>
      </c>
      <c r="C398" s="881">
        <f t="shared" si="61"/>
        <v>0</v>
      </c>
      <c r="D398" s="881">
        <f t="shared" si="62"/>
        <v>0</v>
      </c>
      <c r="E398" s="913">
        <f t="shared" si="63"/>
        <v>0</v>
      </c>
      <c r="F398" s="409">
        <f t="shared" si="64"/>
        <v>0</v>
      </c>
      <c r="G398" s="2567"/>
      <c r="H398" s="968">
        <f t="shared" si="65"/>
        <v>0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5</v>
      </c>
      <c r="B399" s="2444">
        <f t="shared" si="67"/>
        <v>5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</v>
      </c>
      <c r="B400" s="2444">
        <f t="shared" si="67"/>
        <v>6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7</v>
      </c>
      <c r="B401" s="2444">
        <f t="shared" si="67"/>
        <v>7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8</v>
      </c>
      <c r="B402" s="2444">
        <f t="shared" si="67"/>
        <v>8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9</v>
      </c>
      <c r="B403" s="2444">
        <f t="shared" si="67"/>
        <v>9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10</v>
      </c>
      <c r="B404" s="2444">
        <f t="shared" si="67"/>
        <v>10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11</v>
      </c>
      <c r="B405" s="2444">
        <f t="shared" si="67"/>
        <v>11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12</v>
      </c>
      <c r="B406" s="2444">
        <f t="shared" si="67"/>
        <v>12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13</v>
      </c>
      <c r="B407" s="2444">
        <f t="shared" si="67"/>
        <v>13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14</v>
      </c>
      <c r="B408" s="2444">
        <f t="shared" si="67"/>
        <v>14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15</v>
      </c>
      <c r="B409" s="2444">
        <f t="shared" si="67"/>
        <v>15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16</v>
      </c>
      <c r="B410" s="2444">
        <f t="shared" si="67"/>
        <v>16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17</v>
      </c>
      <c r="B411" s="2444">
        <f t="shared" si="67"/>
        <v>17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18</v>
      </c>
      <c r="B412" s="2444">
        <f t="shared" si="68"/>
        <v>18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19</v>
      </c>
      <c r="B413" s="2444">
        <f t="shared" si="68"/>
        <v>19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20</v>
      </c>
      <c r="B414" s="2444">
        <f t="shared" si="68"/>
        <v>20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21</v>
      </c>
      <c r="B415" s="2444">
        <f t="shared" si="68"/>
        <v>21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22</v>
      </c>
      <c r="B416" s="2444">
        <f t="shared" si="68"/>
        <v>22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23</v>
      </c>
      <c r="B417" s="2444">
        <f t="shared" si="68"/>
        <v>23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24</v>
      </c>
      <c r="B418" s="2444">
        <f t="shared" si="68"/>
        <v>24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25</v>
      </c>
      <c r="B419" s="2444">
        <f t="shared" si="68"/>
        <v>25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26</v>
      </c>
      <c r="B420" s="2444">
        <f t="shared" si="68"/>
        <v>26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27</v>
      </c>
      <c r="B421" s="2444">
        <f t="shared" si="68"/>
        <v>27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28</v>
      </c>
      <c r="B422" s="2444">
        <f t="shared" si="68"/>
        <v>28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29</v>
      </c>
      <c r="B423" s="2444">
        <f t="shared" si="68"/>
        <v>29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30</v>
      </c>
      <c r="B424" s="2444">
        <f t="shared" si="68"/>
        <v>30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31</v>
      </c>
      <c r="B425" s="2444">
        <f t="shared" si="68"/>
        <v>31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32</v>
      </c>
      <c r="B426" s="2444">
        <f t="shared" si="68"/>
        <v>32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33</v>
      </c>
      <c r="B427" s="2444">
        <f t="shared" si="68"/>
        <v>33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34</v>
      </c>
      <c r="B428" s="2444">
        <f t="shared" si="69"/>
        <v>34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35</v>
      </c>
      <c r="B429" s="2444">
        <f t="shared" si="69"/>
        <v>35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36</v>
      </c>
      <c r="B430" s="2445">
        <f t="shared" si="69"/>
        <v>36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0</v>
      </c>
      <c r="B440" s="2589">
        <f>'1. AgeData'!$D$28</f>
        <v>0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1</v>
      </c>
      <c r="B441" s="895">
        <f t="shared" ref="B441:B476" si="71">B440+1</f>
        <v>1</v>
      </c>
      <c r="C441" s="913">
        <f>IF('S. Setup'!$J$55&lt;&gt;"yes",0,SUMIF($B$639:$B$741,("="&amp;A441),$C$639:$C$741))</f>
        <v>0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0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2</v>
      </c>
      <c r="B442" s="915">
        <f t="shared" si="71"/>
        <v>2</v>
      </c>
      <c r="C442" s="913">
        <f>IF('S. Setup'!$J$55&lt;&gt;"yes",0,SUMIF($B$639:$B$741,("="&amp;A442),$C$639:$C$741))</f>
        <v>0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0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3</v>
      </c>
      <c r="B443" s="895">
        <f t="shared" si="71"/>
        <v>3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0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0</v>
      </c>
      <c r="J443" s="2605"/>
      <c r="K443" s="968"/>
      <c r="L443" s="2477"/>
      <c r="M443" s="1418"/>
    </row>
    <row r="444" spans="1:13" x14ac:dyDescent="0.25">
      <c r="A444" s="1558">
        <f t="shared" si="70"/>
        <v>4</v>
      </c>
      <c r="B444" s="895">
        <f t="shared" si="71"/>
        <v>4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5</v>
      </c>
      <c r="B445" s="895">
        <f t="shared" si="71"/>
        <v>5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</v>
      </c>
      <c r="B446" s="895">
        <f t="shared" si="71"/>
        <v>6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7</v>
      </c>
      <c r="B447" s="895">
        <f t="shared" si="71"/>
        <v>7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8</v>
      </c>
      <c r="B448" s="895">
        <f t="shared" si="71"/>
        <v>8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9</v>
      </c>
      <c r="B449" s="895">
        <f t="shared" si="71"/>
        <v>9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10</v>
      </c>
      <c r="B450" s="915">
        <f t="shared" si="71"/>
        <v>10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11</v>
      </c>
      <c r="B451" s="895">
        <f t="shared" si="71"/>
        <v>11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12</v>
      </c>
      <c r="B452" s="918">
        <f t="shared" si="71"/>
        <v>12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13</v>
      </c>
      <c r="B453" s="895">
        <f t="shared" si="71"/>
        <v>13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14</v>
      </c>
      <c r="B454" s="895">
        <f t="shared" si="71"/>
        <v>14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15</v>
      </c>
      <c r="B455" s="895">
        <f t="shared" si="71"/>
        <v>15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16</v>
      </c>
      <c r="B456" s="895">
        <f t="shared" si="71"/>
        <v>16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17</v>
      </c>
      <c r="B457" s="895">
        <f t="shared" si="71"/>
        <v>17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18</v>
      </c>
      <c r="B458" s="895">
        <f t="shared" si="71"/>
        <v>18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19</v>
      </c>
      <c r="B459" s="895">
        <f t="shared" si="71"/>
        <v>19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20</v>
      </c>
      <c r="B460" s="895">
        <f t="shared" si="71"/>
        <v>20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21</v>
      </c>
      <c r="B461" s="895">
        <f t="shared" si="71"/>
        <v>21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22</v>
      </c>
      <c r="B462" s="895">
        <f t="shared" si="71"/>
        <v>22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23</v>
      </c>
      <c r="B463" s="895">
        <f t="shared" si="71"/>
        <v>23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24</v>
      </c>
      <c r="B464" s="895">
        <f t="shared" si="71"/>
        <v>24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25</v>
      </c>
      <c r="B465" s="918">
        <f t="shared" si="71"/>
        <v>25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26</v>
      </c>
      <c r="B466" s="895">
        <f t="shared" si="71"/>
        <v>26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27</v>
      </c>
      <c r="B467" s="895">
        <f t="shared" si="71"/>
        <v>27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28</v>
      </c>
      <c r="B468" s="895">
        <f t="shared" si="71"/>
        <v>28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29</v>
      </c>
      <c r="B469" s="895">
        <f t="shared" si="71"/>
        <v>29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30</v>
      </c>
      <c r="B470" s="895">
        <f t="shared" si="71"/>
        <v>30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31</v>
      </c>
      <c r="B471" s="895">
        <f t="shared" si="71"/>
        <v>31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32</v>
      </c>
      <c r="B472" s="895">
        <f t="shared" si="71"/>
        <v>32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33</v>
      </c>
      <c r="B473" s="895">
        <f t="shared" si="71"/>
        <v>33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34</v>
      </c>
      <c r="B474" s="895">
        <f t="shared" si="71"/>
        <v>34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35</v>
      </c>
      <c r="B475" s="895">
        <f t="shared" si="71"/>
        <v>35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36</v>
      </c>
      <c r="B476" s="2124">
        <f t="shared" si="71"/>
        <v>36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0</v>
      </c>
      <c r="I478" s="2606">
        <f>SUM(I440:I476)</f>
        <v>0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0</v>
      </c>
      <c r="B494" s="927">
        <f>'1. AgeData'!$D$28</f>
        <v>0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1</v>
      </c>
      <c r="B495" s="2444">
        <f>B494+1</f>
        <v>1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2</v>
      </c>
      <c r="B496" s="2444">
        <f t="shared" si="84"/>
        <v>2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3</v>
      </c>
      <c r="B497" s="2444">
        <f t="shared" si="85"/>
        <v>3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4</v>
      </c>
      <c r="B498" s="2444">
        <f t="shared" si="86"/>
        <v>4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5</v>
      </c>
      <c r="B499" s="2444">
        <f t="shared" si="87"/>
        <v>5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0</v>
      </c>
      <c r="J499" s="968">
        <f t="shared" si="81"/>
        <v>0</v>
      </c>
      <c r="K499" s="2567"/>
      <c r="L499" s="2570">
        <f t="shared" si="82"/>
        <v>0</v>
      </c>
      <c r="M499" s="2343">
        <f t="shared" si="83"/>
        <v>0</v>
      </c>
    </row>
    <row r="500" spans="1:13" x14ac:dyDescent="0.25">
      <c r="A500" s="2438">
        <f t="shared" ref="A500:B500" si="88">A499+1</f>
        <v>6</v>
      </c>
      <c r="B500" s="2444">
        <f t="shared" si="88"/>
        <v>6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0</v>
      </c>
      <c r="J500" s="968">
        <f t="shared" si="81"/>
        <v>0</v>
      </c>
      <c r="K500" s="2567"/>
      <c r="L500" s="2570">
        <f t="shared" si="82"/>
        <v>0</v>
      </c>
      <c r="M500" s="2343">
        <f t="shared" si="83"/>
        <v>0</v>
      </c>
    </row>
    <row r="501" spans="1:13" x14ac:dyDescent="0.25">
      <c r="A501" s="2438">
        <f t="shared" ref="A501:B501" si="89">A500+1</f>
        <v>7</v>
      </c>
      <c r="B501" s="2444">
        <f t="shared" si="89"/>
        <v>7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0</v>
      </c>
      <c r="J501" s="968">
        <f t="shared" si="81"/>
        <v>0</v>
      </c>
      <c r="K501" s="2567"/>
      <c r="L501" s="2570">
        <f t="shared" si="82"/>
        <v>0</v>
      </c>
      <c r="M501" s="2343">
        <f t="shared" si="83"/>
        <v>0</v>
      </c>
    </row>
    <row r="502" spans="1:13" x14ac:dyDescent="0.25">
      <c r="A502" s="2438">
        <f t="shared" ref="A502:B502" si="90">A501+1</f>
        <v>8</v>
      </c>
      <c r="B502" s="2444">
        <f t="shared" si="90"/>
        <v>8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0</v>
      </c>
      <c r="G502" s="901">
        <f t="shared" si="78"/>
        <v>0</v>
      </c>
      <c r="H502" s="902">
        <f t="shared" si="79"/>
        <v>0</v>
      </c>
      <c r="I502" s="1046">
        <f t="shared" si="80"/>
        <v>0</v>
      </c>
      <c r="J502" s="968">
        <f t="shared" si="81"/>
        <v>0</v>
      </c>
      <c r="K502" s="2567"/>
      <c r="L502" s="2570">
        <f t="shared" si="82"/>
        <v>0</v>
      </c>
      <c r="M502" s="2343">
        <f t="shared" si="83"/>
        <v>0</v>
      </c>
    </row>
    <row r="503" spans="1:13" x14ac:dyDescent="0.25">
      <c r="A503" s="2438">
        <f t="shared" ref="A503:B503" si="91">A502+1</f>
        <v>9</v>
      </c>
      <c r="B503" s="2444">
        <f t="shared" si="91"/>
        <v>9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0</v>
      </c>
      <c r="G503" s="901">
        <f t="shared" si="78"/>
        <v>0</v>
      </c>
      <c r="H503" s="902">
        <f t="shared" si="79"/>
        <v>0</v>
      </c>
      <c r="I503" s="1046">
        <f t="shared" si="80"/>
        <v>0</v>
      </c>
      <c r="J503" s="968">
        <f t="shared" si="81"/>
        <v>0</v>
      </c>
      <c r="K503" s="2567"/>
      <c r="L503" s="2570">
        <f t="shared" si="82"/>
        <v>0</v>
      </c>
      <c r="M503" s="2343">
        <f t="shared" si="83"/>
        <v>0</v>
      </c>
    </row>
    <row r="504" spans="1:13" x14ac:dyDescent="0.25">
      <c r="A504" s="2438">
        <f t="shared" ref="A504:B504" si="92">A503+1</f>
        <v>10</v>
      </c>
      <c r="B504" s="2444">
        <f t="shared" si="92"/>
        <v>10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0</v>
      </c>
      <c r="G504" s="901">
        <f t="shared" si="78"/>
        <v>0</v>
      </c>
      <c r="H504" s="902">
        <f t="shared" si="79"/>
        <v>0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0</v>
      </c>
    </row>
    <row r="505" spans="1:13" x14ac:dyDescent="0.25">
      <c r="A505" s="2438">
        <f t="shared" ref="A505:B505" si="93">A504+1</f>
        <v>11</v>
      </c>
      <c r="B505" s="2444">
        <f t="shared" si="93"/>
        <v>11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0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0</v>
      </c>
    </row>
    <row r="506" spans="1:13" x14ac:dyDescent="0.25">
      <c r="A506" s="2438">
        <f t="shared" ref="A506:B506" si="94">A505+1</f>
        <v>12</v>
      </c>
      <c r="B506" s="2444">
        <f t="shared" si="94"/>
        <v>12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0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0</v>
      </c>
    </row>
    <row r="507" spans="1:13" x14ac:dyDescent="0.25">
      <c r="A507" s="2438">
        <f t="shared" ref="A507:B507" si="95">A506+1</f>
        <v>13</v>
      </c>
      <c r="B507" s="2444">
        <f t="shared" si="95"/>
        <v>13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14</v>
      </c>
      <c r="B508" s="2444">
        <f t="shared" si="96"/>
        <v>14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15</v>
      </c>
      <c r="B509" s="2444">
        <f t="shared" si="97"/>
        <v>15</v>
      </c>
      <c r="C509" s="913">
        <f t="shared" si="74"/>
        <v>0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0</v>
      </c>
      <c r="M509" s="2343">
        <f t="shared" si="83"/>
        <v>0</v>
      </c>
    </row>
    <row r="510" spans="1:13" x14ac:dyDescent="0.25">
      <c r="A510" s="2438">
        <f t="shared" ref="A510:B510" si="98">A509+1</f>
        <v>16</v>
      </c>
      <c r="B510" s="2444">
        <f t="shared" si="98"/>
        <v>16</v>
      </c>
      <c r="C510" s="913">
        <f t="shared" si="74"/>
        <v>0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0</v>
      </c>
      <c r="M510" s="2343">
        <f t="shared" si="83"/>
        <v>0</v>
      </c>
    </row>
    <row r="511" spans="1:13" x14ac:dyDescent="0.25">
      <c r="A511" s="2438">
        <f t="shared" ref="A511:B511" si="99">A510+1</f>
        <v>17</v>
      </c>
      <c r="B511" s="2444">
        <f t="shared" si="99"/>
        <v>17</v>
      </c>
      <c r="C511" s="913">
        <f t="shared" si="74"/>
        <v>0</v>
      </c>
      <c r="D511" s="881">
        <f t="shared" si="75"/>
        <v>0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0</v>
      </c>
      <c r="K511" s="2567"/>
      <c r="L511" s="2570">
        <f t="shared" si="82"/>
        <v>0</v>
      </c>
      <c r="M511" s="2343">
        <f t="shared" si="83"/>
        <v>0</v>
      </c>
    </row>
    <row r="512" spans="1:13" x14ac:dyDescent="0.25">
      <c r="A512" s="2438">
        <f t="shared" ref="A512:B512" si="100">A511+1</f>
        <v>18</v>
      </c>
      <c r="B512" s="2444">
        <f t="shared" si="100"/>
        <v>18</v>
      </c>
      <c r="C512" s="913">
        <f t="shared" si="74"/>
        <v>0</v>
      </c>
      <c r="D512" s="881">
        <f t="shared" si="75"/>
        <v>0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0</v>
      </c>
      <c r="K512" s="2567"/>
      <c r="L512" s="2570">
        <f t="shared" si="82"/>
        <v>0</v>
      </c>
      <c r="M512" s="2343">
        <f t="shared" si="83"/>
        <v>0</v>
      </c>
    </row>
    <row r="513" spans="1:13" x14ac:dyDescent="0.25">
      <c r="A513" s="2438">
        <f t="shared" ref="A513:B513" si="101">A512+1</f>
        <v>19</v>
      </c>
      <c r="B513" s="2444">
        <f t="shared" si="101"/>
        <v>19</v>
      </c>
      <c r="C513" s="913">
        <f t="shared" si="74"/>
        <v>0</v>
      </c>
      <c r="D513" s="881">
        <f t="shared" si="75"/>
        <v>0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0</v>
      </c>
      <c r="K513" s="2567"/>
      <c r="L513" s="2570">
        <f t="shared" si="82"/>
        <v>0</v>
      </c>
      <c r="M513" s="2343">
        <f t="shared" si="83"/>
        <v>0</v>
      </c>
    </row>
    <row r="514" spans="1:13" x14ac:dyDescent="0.25">
      <c r="A514" s="2438">
        <f t="shared" ref="A514:B514" si="102">A513+1</f>
        <v>20</v>
      </c>
      <c r="B514" s="2444">
        <f t="shared" si="102"/>
        <v>20</v>
      </c>
      <c r="C514" s="913">
        <f t="shared" si="74"/>
        <v>0</v>
      </c>
      <c r="D514" s="881">
        <f t="shared" si="75"/>
        <v>0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0</v>
      </c>
      <c r="K514" s="2567"/>
      <c r="L514" s="2570">
        <f t="shared" si="82"/>
        <v>0</v>
      </c>
      <c r="M514" s="2343">
        <f t="shared" si="83"/>
        <v>0</v>
      </c>
    </row>
    <row r="515" spans="1:13" x14ac:dyDescent="0.25">
      <c r="A515" s="2438">
        <f t="shared" ref="A515:B515" si="103">A514+1</f>
        <v>21</v>
      </c>
      <c r="B515" s="2444">
        <f t="shared" si="103"/>
        <v>21</v>
      </c>
      <c r="C515" s="913">
        <f t="shared" si="74"/>
        <v>0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0</v>
      </c>
      <c r="M515" s="2343">
        <f t="shared" si="83"/>
        <v>0</v>
      </c>
    </row>
    <row r="516" spans="1:13" x14ac:dyDescent="0.25">
      <c r="A516" s="2438">
        <f t="shared" ref="A516:B516" si="104">A515+1</f>
        <v>22</v>
      </c>
      <c r="B516" s="2444">
        <f t="shared" si="104"/>
        <v>22</v>
      </c>
      <c r="C516" s="913">
        <f t="shared" si="74"/>
        <v>0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0</v>
      </c>
      <c r="M516" s="2343">
        <f t="shared" si="83"/>
        <v>0</v>
      </c>
    </row>
    <row r="517" spans="1:13" x14ac:dyDescent="0.25">
      <c r="A517" s="2438">
        <f t="shared" ref="A517:B517" si="105">A516+1</f>
        <v>23</v>
      </c>
      <c r="B517" s="2444">
        <f t="shared" si="105"/>
        <v>23</v>
      </c>
      <c r="C517" s="913">
        <f t="shared" si="74"/>
        <v>0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0</v>
      </c>
      <c r="M517" s="2343">
        <f t="shared" si="83"/>
        <v>0</v>
      </c>
    </row>
    <row r="518" spans="1:13" x14ac:dyDescent="0.25">
      <c r="A518" s="2438">
        <f t="shared" ref="A518:B518" si="106">A517+1</f>
        <v>24</v>
      </c>
      <c r="B518" s="2444">
        <f t="shared" si="106"/>
        <v>24</v>
      </c>
      <c r="C518" s="913">
        <f t="shared" si="74"/>
        <v>0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0</v>
      </c>
      <c r="M518" s="2343">
        <f t="shared" si="83"/>
        <v>0</v>
      </c>
    </row>
    <row r="519" spans="1:13" x14ac:dyDescent="0.25">
      <c r="A519" s="2438">
        <f t="shared" ref="A519:B519" si="107">A518+1</f>
        <v>25</v>
      </c>
      <c r="B519" s="2444">
        <f t="shared" si="107"/>
        <v>25</v>
      </c>
      <c r="C519" s="913">
        <f t="shared" si="74"/>
        <v>0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0</v>
      </c>
      <c r="M519" s="2343">
        <f t="shared" si="83"/>
        <v>0</v>
      </c>
    </row>
    <row r="520" spans="1:13" x14ac:dyDescent="0.25">
      <c r="A520" s="2438">
        <f t="shared" ref="A520:B520" si="108">A519+1</f>
        <v>26</v>
      </c>
      <c r="B520" s="2444">
        <f t="shared" si="108"/>
        <v>26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27</v>
      </c>
      <c r="B521" s="2444">
        <f t="shared" si="109"/>
        <v>27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28</v>
      </c>
      <c r="B522" s="2444">
        <f t="shared" si="110"/>
        <v>28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29</v>
      </c>
      <c r="B523" s="2444">
        <f t="shared" si="111"/>
        <v>29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30</v>
      </c>
      <c r="B524" s="2444">
        <f t="shared" si="112"/>
        <v>30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31</v>
      </c>
      <c r="B525" s="2444">
        <f t="shared" si="113"/>
        <v>31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32</v>
      </c>
      <c r="B526" s="2444">
        <f t="shared" si="114"/>
        <v>32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33</v>
      </c>
      <c r="B527" s="2444">
        <f t="shared" si="115"/>
        <v>33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34</v>
      </c>
      <c r="B528" s="2444">
        <f t="shared" si="116"/>
        <v>34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35</v>
      </c>
      <c r="B529" s="2444">
        <f t="shared" si="117"/>
        <v>35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36</v>
      </c>
      <c r="B530" s="2445">
        <f t="shared" si="118"/>
        <v>36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0</v>
      </c>
      <c r="B539" s="927">
        <f>'1. AgeData'!$D$28</f>
        <v>0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1</v>
      </c>
      <c r="B540" s="2444">
        <f>B539+1</f>
        <v>1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2</v>
      </c>
      <c r="B541" s="2444">
        <f t="shared" si="121"/>
        <v>2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3</v>
      </c>
      <c r="B542" s="2444">
        <f t="shared" si="122"/>
        <v>3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4</v>
      </c>
      <c r="B543" s="2444">
        <f t="shared" si="123"/>
        <v>4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5</v>
      </c>
      <c r="B544" s="2444">
        <f t="shared" si="124"/>
        <v>5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</v>
      </c>
      <c r="B545" s="2444">
        <f t="shared" si="125"/>
        <v>6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7</v>
      </c>
      <c r="B546" s="2444">
        <f t="shared" si="126"/>
        <v>7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8</v>
      </c>
      <c r="B547" s="2444">
        <f t="shared" si="127"/>
        <v>8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9</v>
      </c>
      <c r="B548" s="2444">
        <f t="shared" si="128"/>
        <v>9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10</v>
      </c>
      <c r="B549" s="2444">
        <f t="shared" si="129"/>
        <v>10</v>
      </c>
      <c r="C549" s="2594">
        <f>IF('S. Setup'!$J$55&lt;&gt;"yes",0,SUMIF($D$639:$D$741,("="&amp;A549),$E$639:$E$741))</f>
        <v>0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0</v>
      </c>
      <c r="M549" s="2343">
        <f t="shared" si="120"/>
        <v>0</v>
      </c>
    </row>
    <row r="550" spans="1:13" x14ac:dyDescent="0.25">
      <c r="A550" s="2438">
        <f t="shared" ref="A550:B550" si="130">A549+1</f>
        <v>11</v>
      </c>
      <c r="B550" s="2444">
        <f t="shared" si="130"/>
        <v>11</v>
      </c>
      <c r="C550" s="2594">
        <f>IF('S. Setup'!$J$55&lt;&gt;"yes",0,SUMIF($D$639:$D$741,("="&amp;A550),$E$639:$E$741))</f>
        <v>0</v>
      </c>
      <c r="D550" s="2802">
        <f>IF('S. Setup'!$J$55&lt;&gt;"yes",0,SUMIF($H$639:$H$741,("="&amp;B550),$I$639:$I$741))</f>
        <v>0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0</v>
      </c>
      <c r="M550" s="2343">
        <f t="shared" si="120"/>
        <v>0</v>
      </c>
    </row>
    <row r="551" spans="1:13" x14ac:dyDescent="0.25">
      <c r="A551" s="2438">
        <f t="shared" ref="A551:B551" si="131">A550+1</f>
        <v>12</v>
      </c>
      <c r="B551" s="2444">
        <f t="shared" si="131"/>
        <v>12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13</v>
      </c>
      <c r="B552" s="2444">
        <f t="shared" si="132"/>
        <v>13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14</v>
      </c>
      <c r="B553" s="2444">
        <f t="shared" si="133"/>
        <v>14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15</v>
      </c>
      <c r="B554" s="2444">
        <f t="shared" si="134"/>
        <v>15</v>
      </c>
      <c r="C554" s="2594">
        <f>IF('S. Setup'!$J$55&lt;&gt;"yes",0,SUMIF($D$639:$D$741,("="&amp;A554),$E$639:$E$741))</f>
        <v>0</v>
      </c>
      <c r="D554" s="2802">
        <f>IF('S. Setup'!$J$55&lt;&gt;"yes",0,SUMIF($H$639:$H$741,("="&amp;B554),$I$639:$I$741))</f>
        <v>0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0</v>
      </c>
      <c r="M554" s="2343">
        <f t="shared" si="120"/>
        <v>0</v>
      </c>
    </row>
    <row r="555" spans="1:13" x14ac:dyDescent="0.25">
      <c r="A555" s="2438">
        <f t="shared" ref="A555:B555" si="135">A554+1</f>
        <v>16</v>
      </c>
      <c r="B555" s="2444">
        <f t="shared" si="135"/>
        <v>16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17</v>
      </c>
      <c r="B556" s="2444">
        <f t="shared" si="136"/>
        <v>17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18</v>
      </c>
      <c r="B557" s="2444">
        <f t="shared" si="137"/>
        <v>18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19</v>
      </c>
      <c r="B558" s="2444">
        <f t="shared" si="138"/>
        <v>19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20</v>
      </c>
      <c r="B559" s="2444">
        <f t="shared" si="139"/>
        <v>20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21</v>
      </c>
      <c r="B560" s="2444">
        <f t="shared" si="140"/>
        <v>21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22</v>
      </c>
      <c r="B561" s="2444">
        <f t="shared" si="141"/>
        <v>22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23</v>
      </c>
      <c r="B562" s="2444">
        <f t="shared" si="142"/>
        <v>23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24</v>
      </c>
      <c r="B563" s="2444">
        <f t="shared" si="143"/>
        <v>24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25</v>
      </c>
      <c r="B564" s="2444">
        <f t="shared" si="144"/>
        <v>25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26</v>
      </c>
      <c r="B565" s="2444">
        <f t="shared" si="145"/>
        <v>26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27</v>
      </c>
      <c r="B566" s="2444">
        <f t="shared" si="146"/>
        <v>27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28</v>
      </c>
      <c r="B567" s="2444">
        <f t="shared" si="147"/>
        <v>28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29</v>
      </c>
      <c r="B568" s="2444">
        <f t="shared" si="148"/>
        <v>29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30</v>
      </c>
      <c r="B569" s="2444">
        <f t="shared" si="149"/>
        <v>30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31</v>
      </c>
      <c r="B570" s="2444">
        <f t="shared" si="150"/>
        <v>31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32</v>
      </c>
      <c r="B571" s="2444">
        <f t="shared" si="151"/>
        <v>32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33</v>
      </c>
      <c r="B572" s="2444">
        <f t="shared" si="152"/>
        <v>33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34</v>
      </c>
      <c r="B573" s="2444">
        <f t="shared" si="153"/>
        <v>34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35</v>
      </c>
      <c r="B574" s="2444">
        <f t="shared" si="154"/>
        <v>35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36</v>
      </c>
      <c r="B575" s="2445">
        <f t="shared" si="155"/>
        <v>36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-1</v>
      </c>
      <c r="B591" s="3391">
        <f>B592-1</f>
        <v>-1</v>
      </c>
      <c r="C591" s="3392"/>
      <c r="D591" s="3393"/>
      <c r="E591" s="3394">
        <f>D93</f>
        <v>0</v>
      </c>
      <c r="F591" s="3394">
        <f>D99</f>
        <v>0</v>
      </c>
      <c r="G591" s="3395">
        <f>D94</f>
        <v>0</v>
      </c>
      <c r="H591" s="3396">
        <f>D100</f>
        <v>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0</v>
      </c>
      <c r="B592" s="927">
        <f>'1. AgeData'!$D$28</f>
        <v>0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1</v>
      </c>
      <c r="B593" s="2444">
        <f>B592+1</f>
        <v>1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2</v>
      </c>
      <c r="B594" s="2444">
        <f t="shared" si="160"/>
        <v>2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3</v>
      </c>
      <c r="B595" s="2444">
        <f t="shared" si="161"/>
        <v>3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4</v>
      </c>
      <c r="B596" s="2444">
        <f t="shared" si="162"/>
        <v>4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5</v>
      </c>
      <c r="B597" s="2444">
        <f t="shared" si="163"/>
        <v>5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</v>
      </c>
      <c r="B598" s="2444">
        <f t="shared" si="164"/>
        <v>6</v>
      </c>
      <c r="C598" s="881"/>
      <c r="D598" s="881"/>
      <c r="E598" s="913">
        <f t="shared" si="156"/>
        <v>0</v>
      </c>
      <c r="F598" s="912">
        <f t="shared" si="157"/>
        <v>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7</v>
      </c>
      <c r="B599" s="2444">
        <f t="shared" si="165"/>
        <v>7</v>
      </c>
      <c r="C599" s="881"/>
      <c r="D599" s="881"/>
      <c r="E599" s="913">
        <f t="shared" si="156"/>
        <v>0</v>
      </c>
      <c r="F599" s="912">
        <f t="shared" si="157"/>
        <v>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8</v>
      </c>
      <c r="B600" s="2444">
        <f t="shared" si="166"/>
        <v>8</v>
      </c>
      <c r="C600" s="881"/>
      <c r="D600" s="881"/>
      <c r="E600" s="913">
        <f t="shared" si="156"/>
        <v>0</v>
      </c>
      <c r="F600" s="912">
        <f t="shared" si="157"/>
        <v>0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9</v>
      </c>
      <c r="B601" s="2444">
        <f t="shared" si="167"/>
        <v>9</v>
      </c>
      <c r="C601" s="881"/>
      <c r="D601" s="881"/>
      <c r="E601" s="913">
        <f t="shared" si="156"/>
        <v>0</v>
      </c>
      <c r="F601" s="912">
        <f t="shared" si="157"/>
        <v>0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10</v>
      </c>
      <c r="B602" s="2444">
        <f t="shared" si="168"/>
        <v>10</v>
      </c>
      <c r="C602" s="881"/>
      <c r="D602" s="881"/>
      <c r="E602" s="913">
        <f t="shared" si="156"/>
        <v>0</v>
      </c>
      <c r="F602" s="912">
        <f t="shared" si="157"/>
        <v>0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0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0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11</v>
      </c>
      <c r="B603" s="2444">
        <f t="shared" si="169"/>
        <v>11</v>
      </c>
      <c r="C603" s="911"/>
      <c r="D603" s="911"/>
      <c r="E603" s="913">
        <f t="shared" si="156"/>
        <v>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0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0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12</v>
      </c>
      <c r="B604" s="2444">
        <f t="shared" si="170"/>
        <v>12</v>
      </c>
      <c r="C604" s="881"/>
      <c r="D604" s="881"/>
      <c r="E604" s="913">
        <f t="shared" si="156"/>
        <v>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0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0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13</v>
      </c>
      <c r="B605" s="2444">
        <f t="shared" si="171"/>
        <v>13</v>
      </c>
      <c r="C605" s="881"/>
      <c r="D605" s="881"/>
      <c r="E605" s="913">
        <f t="shared" si="156"/>
        <v>0</v>
      </c>
      <c r="F605" s="912">
        <f t="shared" si="157"/>
        <v>0</v>
      </c>
      <c r="G605" s="901">
        <f t="shared" si="158"/>
        <v>0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0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0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14</v>
      </c>
      <c r="B606" s="2444">
        <f t="shared" si="172"/>
        <v>14</v>
      </c>
      <c r="C606" s="881"/>
      <c r="D606" s="881"/>
      <c r="E606" s="913">
        <f t="shared" si="156"/>
        <v>0</v>
      </c>
      <c r="F606" s="912">
        <f t="shared" si="157"/>
        <v>0</v>
      </c>
      <c r="G606" s="901">
        <f t="shared" si="158"/>
        <v>0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0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0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15</v>
      </c>
      <c r="B607" s="2444">
        <f t="shared" si="173"/>
        <v>15</v>
      </c>
      <c r="C607" s="881"/>
      <c r="D607" s="881"/>
      <c r="E607" s="913">
        <f t="shared" si="156"/>
        <v>0</v>
      </c>
      <c r="F607" s="912">
        <f t="shared" si="157"/>
        <v>0</v>
      </c>
      <c r="G607" s="901">
        <f t="shared" si="158"/>
        <v>0</v>
      </c>
      <c r="H607" s="902">
        <f t="shared" si="159"/>
        <v>0</v>
      </c>
      <c r="I607" s="2484">
        <f>IF(AND(A607&gt;'1. AgeData'!$I$27,'S. Setup'!I$80="remove"), 0,1)*IF(($A607&gt;=70),INDEX('12. RMDtable'!$B$39:$B$78,($A607-70+1),0),0)</f>
        <v>0</v>
      </c>
      <c r="J607" s="2484">
        <f>IF(AND(B607&gt;'1. AgeData'!$I$28,'S. Setup'!I$80="remove"), 0,1)*IF(($B607&gt;=70),INDEX('12. RMDtable'!$B$39:$B$78,($B607-70+1),0),0)</f>
        <v>0</v>
      </c>
      <c r="K607" s="1046">
        <f>IF(AND(A607&gt;'1. AgeData'!$I$27,'S. Setup'!$J$80="remove"),0,1) * IF(I607=0,0,IF(A607='1. AgeData'!$D$27, $D$95,I313)/I607)</f>
        <v>0</v>
      </c>
      <c r="L607" s="2477">
        <f>IF(AND(B607&gt;'1. AgeData'!$I$28,'S. Setup'!$J$80="remove"),0,1) * IF(J607=0,0,IF(B607='1. AgeData'!$D$28, $D$101,J313)/J607)</f>
        <v>0</v>
      </c>
      <c r="M607" s="1418"/>
    </row>
    <row r="608" spans="1:13" x14ac:dyDescent="0.25">
      <c r="A608" s="2438">
        <f t="shared" ref="A608:B608" si="174">A607+1</f>
        <v>16</v>
      </c>
      <c r="B608" s="2444">
        <f t="shared" si="174"/>
        <v>16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0</v>
      </c>
      <c r="H608" s="902">
        <f t="shared" si="159"/>
        <v>0</v>
      </c>
      <c r="I608" s="2484">
        <f>IF(AND(A608&gt;'1. AgeData'!$I$27,'S. Setup'!I$80="remove"), 0,1)*IF(($A608&gt;=70),INDEX('12. RMDtable'!$B$39:$B$78,($A608-70+1),0),0)</f>
        <v>0</v>
      </c>
      <c r="J608" s="2484">
        <f>IF(AND(B608&gt;'1. AgeData'!$I$28,'S. Setup'!I$80="remove"), 0,1)*IF(($B608&gt;=70),INDEX('12. RMDtable'!$B$39:$B$78,($B608-70+1),0),0)</f>
        <v>0</v>
      </c>
      <c r="K608" s="1046">
        <f>IF(AND(A608&gt;'1. AgeData'!$I$27,'S. Setup'!$J$80="remove"),0,1) * IF(I608=0,0,IF(A608='1. AgeData'!$D$27, $D$95,I314)/I608)</f>
        <v>0</v>
      </c>
      <c r="L608" s="2477">
        <f>IF(AND(B608&gt;'1. AgeData'!$I$28,'S. Setup'!$J$80="remove"),0,1) * IF(J608=0,0,IF(B608='1. AgeData'!$D$28, $D$101,J314)/J608)</f>
        <v>0</v>
      </c>
      <c r="M608" s="1418"/>
    </row>
    <row r="609" spans="1:13" x14ac:dyDescent="0.25">
      <c r="A609" s="2438">
        <f t="shared" ref="A609:B609" si="175">A608+1</f>
        <v>17</v>
      </c>
      <c r="B609" s="2444">
        <f t="shared" si="175"/>
        <v>17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0</v>
      </c>
      <c r="H609" s="902">
        <f t="shared" si="159"/>
        <v>0</v>
      </c>
      <c r="I609" s="2484">
        <f>IF(AND(A609&gt;'1. AgeData'!$I$27,'S. Setup'!I$80="remove"), 0,1)*IF(($A609&gt;=70),INDEX('12. RMDtable'!$B$39:$B$78,($A609-70+1),0),0)</f>
        <v>0</v>
      </c>
      <c r="J609" s="2484">
        <f>IF(AND(B609&gt;'1. AgeData'!$I$28,'S. Setup'!I$80="remove"), 0,1)*IF(($B609&gt;=70),INDEX('12. RMDtable'!$B$39:$B$78,($B609-70+1),0),0)</f>
        <v>0</v>
      </c>
      <c r="K609" s="1046">
        <f>IF(AND(A609&gt;'1. AgeData'!$I$27,'S. Setup'!$J$80="remove"),0,1) * IF(I609=0,0,IF(A609='1. AgeData'!$D$27, $D$95,I315)/I609)</f>
        <v>0</v>
      </c>
      <c r="L609" s="2477">
        <f>IF(AND(B609&gt;'1. AgeData'!$I$28,'S. Setup'!$J$80="remove"),0,1) * IF(J609=0,0,IF(B609='1. AgeData'!$D$28, $D$101,J315)/J609)</f>
        <v>0</v>
      </c>
      <c r="M609" s="1418"/>
    </row>
    <row r="610" spans="1:13" x14ac:dyDescent="0.25">
      <c r="A610" s="2438">
        <f t="shared" ref="A610:B610" si="176">A609+1</f>
        <v>18</v>
      </c>
      <c r="B610" s="2444">
        <f t="shared" si="176"/>
        <v>18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0</v>
      </c>
      <c r="H610" s="902">
        <f t="shared" si="159"/>
        <v>0</v>
      </c>
      <c r="I610" s="2484">
        <f>IF(AND(A610&gt;'1. AgeData'!$I$27,'S. Setup'!I$80="remove"), 0,1)*IF(($A610&gt;=70),INDEX('12. RMDtable'!$B$39:$B$78,($A610-70+1),0),0)</f>
        <v>0</v>
      </c>
      <c r="J610" s="2484">
        <f>IF(AND(B610&gt;'1. AgeData'!$I$28,'S. Setup'!I$80="remove"), 0,1)*IF(($B610&gt;=70),INDEX('12. RMDtable'!$B$39:$B$78,($B610-70+1),0),0)</f>
        <v>0</v>
      </c>
      <c r="K610" s="1046">
        <f>IF(AND(A610&gt;'1. AgeData'!$I$27,'S. Setup'!$J$80="remove"),0,1) * IF(I610=0,0,IF(A610='1. AgeData'!$D$27, $D$95,I316)/I610)</f>
        <v>0</v>
      </c>
      <c r="L610" s="2477">
        <f>IF(AND(B610&gt;'1. AgeData'!$I$28,'S. Setup'!$J$80="remove"),0,1) * IF(J610=0,0,IF(B610='1. AgeData'!$D$28, $D$101,J316)/J610)</f>
        <v>0</v>
      </c>
      <c r="M610" s="1418"/>
    </row>
    <row r="611" spans="1:13" x14ac:dyDescent="0.25">
      <c r="A611" s="2438">
        <f t="shared" ref="A611:B611" si="177">A610+1</f>
        <v>19</v>
      </c>
      <c r="B611" s="2444">
        <f t="shared" si="177"/>
        <v>19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0</v>
      </c>
      <c r="H611" s="902">
        <f t="shared" si="159"/>
        <v>0</v>
      </c>
      <c r="I611" s="2484">
        <f>IF(AND(A611&gt;'1. AgeData'!$I$27,'S. Setup'!I$80="remove"), 0,1)*IF(($A611&gt;=70),INDEX('12. RMDtable'!$B$39:$B$78,($A611-70+1),0),0)</f>
        <v>0</v>
      </c>
      <c r="J611" s="2484">
        <f>IF(AND(B611&gt;'1. AgeData'!$I$28,'S. Setup'!I$80="remove"), 0,1)*IF(($B611&gt;=70),INDEX('12. RMDtable'!$B$39:$B$78,($B611-70+1),0),0)</f>
        <v>0</v>
      </c>
      <c r="K611" s="1046">
        <f>IF(AND(A611&gt;'1. AgeData'!$I$27,'S. Setup'!$J$80="remove"),0,1) * IF(I611=0,0,IF(A611='1. AgeData'!$D$27, $D$95,I317)/I611)</f>
        <v>0</v>
      </c>
      <c r="L611" s="2477">
        <f>IF(AND(B611&gt;'1. AgeData'!$I$28,'S. Setup'!$J$80="remove"),0,1) * IF(J611=0,0,IF(B611='1. AgeData'!$D$28, $D$101,J317)/J611)</f>
        <v>0</v>
      </c>
      <c r="M611" s="1418"/>
    </row>
    <row r="612" spans="1:13" x14ac:dyDescent="0.25">
      <c r="A612" s="2438">
        <f t="shared" ref="A612:B612" si="178">A611+1</f>
        <v>20</v>
      </c>
      <c r="B612" s="2444">
        <f t="shared" si="178"/>
        <v>20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0</v>
      </c>
      <c r="H612" s="902">
        <f t="shared" si="159"/>
        <v>0</v>
      </c>
      <c r="I612" s="2484">
        <f>IF(AND(A612&gt;'1. AgeData'!$I$27,'S. Setup'!I$80="remove"), 0,1)*IF(($A612&gt;=70),INDEX('12. RMDtable'!$B$39:$B$78,($A612-70+1),0),0)</f>
        <v>0</v>
      </c>
      <c r="J612" s="2484">
        <f>IF(AND(B612&gt;'1. AgeData'!$I$28,'S. Setup'!I$80="remove"), 0,1)*IF(($B612&gt;=70),INDEX('12. RMDtable'!$B$39:$B$78,($B612-70+1),0),0)</f>
        <v>0</v>
      </c>
      <c r="K612" s="1046">
        <f>IF(AND(A612&gt;'1. AgeData'!$I$27,'S. Setup'!$J$80="remove"),0,1) * IF(I612=0,0,IF(A612='1. AgeData'!$D$27, $D$95,I318)/I612)</f>
        <v>0</v>
      </c>
      <c r="L612" s="2477">
        <f>IF(AND(B612&gt;'1. AgeData'!$I$28,'S. Setup'!$J$80="remove"),0,1) * IF(J612=0,0,IF(B612='1. AgeData'!$D$28, $D$101,J318)/J612)</f>
        <v>0</v>
      </c>
      <c r="M612" s="1418"/>
    </row>
    <row r="613" spans="1:13" x14ac:dyDescent="0.25">
      <c r="A613" s="2438">
        <f t="shared" ref="A613:B613" si="179">A612+1</f>
        <v>21</v>
      </c>
      <c r="B613" s="2444">
        <f t="shared" si="179"/>
        <v>21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0</v>
      </c>
      <c r="H613" s="902">
        <f t="shared" si="159"/>
        <v>0</v>
      </c>
      <c r="I613" s="2484">
        <f>IF(AND(A613&gt;'1. AgeData'!$I$27,'S. Setup'!I$80="remove"), 0,1)*IF(($A613&gt;=70),INDEX('12. RMDtable'!$B$39:$B$78,($A613-70+1),0),0)</f>
        <v>0</v>
      </c>
      <c r="J613" s="2484">
        <f>IF(AND(B613&gt;'1. AgeData'!$I$28,'S. Setup'!I$80="remove"), 0,1)*IF(($B613&gt;=70),INDEX('12. RMDtable'!$B$39:$B$78,($B613-70+1),0),0)</f>
        <v>0</v>
      </c>
      <c r="K613" s="1046">
        <f>IF(AND(A613&gt;'1. AgeData'!$I$27,'S. Setup'!$J$80="remove"),0,1) * IF(I613=0,0,IF(A613='1. AgeData'!$D$27, $D$95,I319)/I613)</f>
        <v>0</v>
      </c>
      <c r="L613" s="2477">
        <f>IF(AND(B613&gt;'1. AgeData'!$I$28,'S. Setup'!$J$80="remove"),0,1) * IF(J613=0,0,IF(B613='1. AgeData'!$D$28, $D$101,J319)/J613)</f>
        <v>0</v>
      </c>
      <c r="M613" s="1418"/>
    </row>
    <row r="614" spans="1:13" x14ac:dyDescent="0.25">
      <c r="A614" s="2438">
        <f t="shared" ref="A614:B614" si="180">A613+1</f>
        <v>22</v>
      </c>
      <c r="B614" s="2444">
        <f t="shared" si="180"/>
        <v>22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0</v>
      </c>
      <c r="H614" s="902">
        <f t="shared" si="159"/>
        <v>0</v>
      </c>
      <c r="I614" s="2484">
        <f>IF(AND(A614&gt;'1. AgeData'!$I$27,'S. Setup'!I$80="remove"), 0,1)*IF(($A614&gt;=70),INDEX('12. RMDtable'!$B$39:$B$78,($A614-70+1),0),0)</f>
        <v>0</v>
      </c>
      <c r="J614" s="2484">
        <f>IF(AND(B614&gt;'1. AgeData'!$I$28,'S. Setup'!I$80="remove"), 0,1)*IF(($B614&gt;=70),INDEX('12. RMDtable'!$B$39:$B$78,($B614-70+1),0),0)</f>
        <v>0</v>
      </c>
      <c r="K614" s="1046">
        <f>IF(AND(A614&gt;'1. AgeData'!$I$27,'S. Setup'!$J$80="remove"),0,1) * IF(I614=0,0,IF(A614='1. AgeData'!$D$27, $D$95,I320)/I614)</f>
        <v>0</v>
      </c>
      <c r="L614" s="2477">
        <f>IF(AND(B614&gt;'1. AgeData'!$I$28,'S. Setup'!$J$80="remove"),0,1) * IF(J614=0,0,IF(B614='1. AgeData'!$D$28, $D$101,J320)/J614)</f>
        <v>0</v>
      </c>
      <c r="M614" s="1418"/>
    </row>
    <row r="615" spans="1:13" x14ac:dyDescent="0.25">
      <c r="A615" s="2438">
        <f t="shared" ref="A615:B615" si="181">A614+1</f>
        <v>23</v>
      </c>
      <c r="B615" s="2444">
        <f t="shared" si="181"/>
        <v>23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0</v>
      </c>
      <c r="H615" s="902">
        <f t="shared" si="159"/>
        <v>0</v>
      </c>
      <c r="I615" s="2484">
        <f>IF(AND(A615&gt;'1. AgeData'!$I$27,'S. Setup'!I$80="remove"), 0,1)*IF(($A615&gt;=70),INDEX('12. RMDtable'!$B$39:$B$78,($A615-70+1),0),0)</f>
        <v>0</v>
      </c>
      <c r="J615" s="2484">
        <f>IF(AND(B615&gt;'1. AgeData'!$I$28,'S. Setup'!I$80="remove"), 0,1)*IF(($B615&gt;=70),INDEX('12. RMDtable'!$B$39:$B$78,($B615-70+1),0),0)</f>
        <v>0</v>
      </c>
      <c r="K615" s="1046">
        <f>IF(AND(A615&gt;'1. AgeData'!$I$27,'S. Setup'!$J$80="remove"),0,1) * IF(I615=0,0,IF(A615='1. AgeData'!$D$27, $D$95,I321)/I615)</f>
        <v>0</v>
      </c>
      <c r="L615" s="2477">
        <f>IF(AND(B615&gt;'1. AgeData'!$I$28,'S. Setup'!$J$80="remove"),0,1) * IF(J615=0,0,IF(B615='1. AgeData'!$D$28, $D$101,J321)/J615)</f>
        <v>0</v>
      </c>
      <c r="M615" s="1418"/>
    </row>
    <row r="616" spans="1:13" x14ac:dyDescent="0.25">
      <c r="A616" s="2438">
        <f t="shared" ref="A616:B616" si="182">A615+1</f>
        <v>24</v>
      </c>
      <c r="B616" s="2444">
        <f t="shared" si="182"/>
        <v>24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0</v>
      </c>
      <c r="H616" s="902">
        <f t="shared" si="159"/>
        <v>0</v>
      </c>
      <c r="I616" s="2484">
        <f>IF(AND(A616&gt;'1. AgeData'!$I$27,'S. Setup'!I$80="remove"), 0,1)*IF(($A616&gt;=70),INDEX('12. RMDtable'!$B$39:$B$78,($A616-70+1),0),0)</f>
        <v>0</v>
      </c>
      <c r="J616" s="2484">
        <f>IF(AND(B616&gt;'1. AgeData'!$I$28,'S. Setup'!I$80="remove"), 0,1)*IF(($B616&gt;=70),INDEX('12. RMDtable'!$B$39:$B$78,($B616-70+1),0),0)</f>
        <v>0</v>
      </c>
      <c r="K616" s="1046">
        <f>IF(AND(A616&gt;'1. AgeData'!$I$27,'S. Setup'!$J$80="remove"),0,1) * IF(I616=0,0,IF(A616='1. AgeData'!$D$27, $D$95,I322)/I616)</f>
        <v>0</v>
      </c>
      <c r="L616" s="2477">
        <f>IF(AND(B616&gt;'1. AgeData'!$I$28,'S. Setup'!$J$80="remove"),0,1) * IF(J616=0,0,IF(B616='1. AgeData'!$D$28, $D$101,J322)/J616)</f>
        <v>0</v>
      </c>
      <c r="M616" s="1418"/>
    </row>
    <row r="617" spans="1:13" x14ac:dyDescent="0.25">
      <c r="A617" s="2438">
        <f t="shared" ref="A617:B617" si="183">A616+1</f>
        <v>25</v>
      </c>
      <c r="B617" s="2444">
        <f t="shared" si="183"/>
        <v>25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0</v>
      </c>
      <c r="H617" s="902">
        <f t="shared" si="159"/>
        <v>0</v>
      </c>
      <c r="I617" s="2484">
        <f>IF(AND(A617&gt;'1. AgeData'!$I$27,'S. Setup'!I$80="remove"), 0,1)*IF(($A617&gt;=70),INDEX('12. RMDtable'!$B$39:$B$78,($A617-70+1),0),0)</f>
        <v>0</v>
      </c>
      <c r="J617" s="2484">
        <f>IF(AND(B617&gt;'1. AgeData'!$I$28,'S. Setup'!I$80="remove"), 0,1)*IF(($B617&gt;=70),INDEX('12. RMDtable'!$B$39:$B$78,($B617-70+1),0),0)</f>
        <v>0</v>
      </c>
      <c r="K617" s="1046">
        <f>IF(AND(A617&gt;'1. AgeData'!$I$27,'S. Setup'!$J$80="remove"),0,1) * IF(I617=0,0,IF(A617='1. AgeData'!$D$27, $D$95,I323)/I617)</f>
        <v>0</v>
      </c>
      <c r="L617" s="2477">
        <f>IF(AND(B617&gt;'1. AgeData'!$I$28,'S. Setup'!$J$80="remove"),0,1) * IF(J617=0,0,IF(B617='1. AgeData'!$D$28, $D$101,J323)/J617)</f>
        <v>0</v>
      </c>
      <c r="M617" s="1418"/>
    </row>
    <row r="618" spans="1:13" x14ac:dyDescent="0.25">
      <c r="A618" s="2438">
        <f t="shared" ref="A618:B618" si="184">A617+1</f>
        <v>26</v>
      </c>
      <c r="B618" s="2444">
        <f t="shared" si="184"/>
        <v>26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0</v>
      </c>
      <c r="H618" s="902">
        <f t="shared" si="159"/>
        <v>0</v>
      </c>
      <c r="I618" s="2484">
        <f>IF(AND(A618&gt;'1. AgeData'!$I$27,'S. Setup'!I$80="remove"), 0,1)*IF(($A618&gt;=70),INDEX('12. RMDtable'!$B$39:$B$78,($A618-70+1),0),0)</f>
        <v>0</v>
      </c>
      <c r="J618" s="2484">
        <f>IF(AND(B618&gt;'1. AgeData'!$I$28,'S. Setup'!I$80="remove"), 0,1)*IF(($B618&gt;=70),INDEX('12. RMDtable'!$B$39:$B$78,($B618-70+1),0),0)</f>
        <v>0</v>
      </c>
      <c r="K618" s="1046">
        <f>IF(AND(A618&gt;'1. AgeData'!$I$27,'S. Setup'!$J$80="remove"),0,1) * IF(I618=0,0,IF(A618='1. AgeData'!$D$27, $D$95,I324)/I618)</f>
        <v>0</v>
      </c>
      <c r="L618" s="2477">
        <f>IF(AND(B618&gt;'1. AgeData'!$I$28,'S. Setup'!$J$80="remove"),0,1) * IF(J618=0,0,IF(B618='1. AgeData'!$D$28, $D$101,J324)/J618)</f>
        <v>0</v>
      </c>
      <c r="M618" s="1418"/>
    </row>
    <row r="619" spans="1:13" x14ac:dyDescent="0.25">
      <c r="A619" s="2438">
        <f t="shared" ref="A619:B619" si="185">A618+1</f>
        <v>27</v>
      </c>
      <c r="B619" s="2444">
        <f t="shared" si="185"/>
        <v>27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0</v>
      </c>
      <c r="H619" s="902">
        <f t="shared" si="159"/>
        <v>0</v>
      </c>
      <c r="I619" s="2484">
        <f>IF(AND(A619&gt;'1. AgeData'!$I$27,'S. Setup'!I$80="remove"), 0,1)*IF(($A619&gt;=70),INDEX('12. RMDtable'!$B$39:$B$78,($A619-70+1),0),0)</f>
        <v>0</v>
      </c>
      <c r="J619" s="2484">
        <f>IF(AND(B619&gt;'1. AgeData'!$I$28,'S. Setup'!I$80="remove"), 0,1)*IF(($B619&gt;=70),INDEX('12. RMDtable'!$B$39:$B$78,($B619-70+1),0),0)</f>
        <v>0</v>
      </c>
      <c r="K619" s="1046">
        <f>IF(AND(A619&gt;'1. AgeData'!$I$27,'S. Setup'!$J$80="remove"),0,1) * IF(I619=0,0,IF(A619='1. AgeData'!$D$27, $D$95,I325)/I619)</f>
        <v>0</v>
      </c>
      <c r="L619" s="2477">
        <f>IF(AND(B619&gt;'1. AgeData'!$I$28,'S. Setup'!$J$80="remove"),0,1) * IF(J619=0,0,IF(B619='1. AgeData'!$D$28, $D$101,J325)/J619)</f>
        <v>0</v>
      </c>
      <c r="M619" s="1418"/>
    </row>
    <row r="620" spans="1:13" x14ac:dyDescent="0.25">
      <c r="A620" s="2438">
        <f t="shared" ref="A620:B620" si="186">A619+1</f>
        <v>28</v>
      </c>
      <c r="B620" s="2444">
        <f t="shared" si="186"/>
        <v>28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0</v>
      </c>
      <c r="H620" s="902">
        <f t="shared" si="159"/>
        <v>0</v>
      </c>
      <c r="I620" s="2484">
        <f>IF(AND(A620&gt;'1. AgeData'!$I$27,'S. Setup'!I$80="remove"), 0,1)*IF(($A620&gt;=70),INDEX('12. RMDtable'!$B$39:$B$78,($A620-70+1),0),0)</f>
        <v>0</v>
      </c>
      <c r="J620" s="2484">
        <f>IF(AND(B620&gt;'1. AgeData'!$I$28,'S. Setup'!I$80="remove"), 0,1)*IF(($B620&gt;=70),INDEX('12. RMDtable'!$B$39:$B$78,($B620-70+1),0),0)</f>
        <v>0</v>
      </c>
      <c r="K620" s="1046">
        <f>IF(AND(A620&gt;'1. AgeData'!$I$27,'S. Setup'!$J$80="remove"),0,1) * IF(I620=0,0,IF(A620='1. AgeData'!$D$27, $D$95,I326)/I620)</f>
        <v>0</v>
      </c>
      <c r="L620" s="2477">
        <f>IF(AND(B620&gt;'1. AgeData'!$I$28,'S. Setup'!$J$80="remove"),0,1) * IF(J620=0,0,IF(B620='1. AgeData'!$D$28, $D$101,J326)/J620)</f>
        <v>0</v>
      </c>
      <c r="M620" s="1418"/>
    </row>
    <row r="621" spans="1:13" x14ac:dyDescent="0.25">
      <c r="A621" s="2438">
        <f t="shared" ref="A621:B621" si="187">A620+1</f>
        <v>29</v>
      </c>
      <c r="B621" s="2444">
        <f t="shared" si="187"/>
        <v>29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0</v>
      </c>
      <c r="H621" s="902">
        <f t="shared" si="159"/>
        <v>0</v>
      </c>
      <c r="I621" s="2484">
        <f>IF(AND(A621&gt;'1. AgeData'!$I$27,'S. Setup'!I$80="remove"), 0,1)*IF(($A621&gt;=70),INDEX('12. RMDtable'!$B$39:$B$78,($A621-70+1),0),0)</f>
        <v>0</v>
      </c>
      <c r="J621" s="2484">
        <f>IF(AND(B621&gt;'1. AgeData'!$I$28,'S. Setup'!I$80="remove"), 0,1)*IF(($B621&gt;=70),INDEX('12. RMDtable'!$B$39:$B$78,($B621-70+1),0),0)</f>
        <v>0</v>
      </c>
      <c r="K621" s="1046">
        <f>IF(AND(A621&gt;'1. AgeData'!$I$27,'S. Setup'!$J$80="remove"),0,1) * IF(I621=0,0,IF(A621='1. AgeData'!$D$27, $D$95,I327)/I621)</f>
        <v>0</v>
      </c>
      <c r="L621" s="2477">
        <f>IF(AND(B621&gt;'1. AgeData'!$I$28,'S. Setup'!$J$80="remove"),0,1) * IF(J621=0,0,IF(B621='1. AgeData'!$D$28, $D$101,J327)/J621)</f>
        <v>0</v>
      </c>
      <c r="M621" s="1418"/>
    </row>
    <row r="622" spans="1:13" x14ac:dyDescent="0.25">
      <c r="A622" s="2438">
        <f t="shared" ref="A622:B622" si="188">A621+1</f>
        <v>30</v>
      </c>
      <c r="B622" s="2444">
        <f t="shared" si="188"/>
        <v>30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0</v>
      </c>
      <c r="H622" s="902">
        <f t="shared" si="159"/>
        <v>0</v>
      </c>
      <c r="I622" s="2484">
        <f>IF(AND(A622&gt;'1. AgeData'!$I$27,'S. Setup'!I$80="remove"), 0,1)*IF(($A622&gt;=70),INDEX('12. RMDtable'!$B$39:$B$78,($A622-70+1),0),0)</f>
        <v>0</v>
      </c>
      <c r="J622" s="2484">
        <f>IF(AND(B622&gt;'1. AgeData'!$I$28,'S. Setup'!I$80="remove"), 0,1)*IF(($B622&gt;=70),INDEX('12. RMDtable'!$B$39:$B$78,($B622-70+1),0),0)</f>
        <v>0</v>
      </c>
      <c r="K622" s="1046">
        <f>IF(AND(A622&gt;'1. AgeData'!$I$27,'S. Setup'!$J$80="remove"),0,1) * IF(I622=0,0,IF(A622='1. AgeData'!$D$27, $D$95,I328)/I622)</f>
        <v>0</v>
      </c>
      <c r="L622" s="2477">
        <f>IF(AND(B622&gt;'1. AgeData'!$I$28,'S. Setup'!$J$80="remove"),0,1) * IF(J622=0,0,IF(B622='1. AgeData'!$D$28, $D$101,J328)/J622)</f>
        <v>0</v>
      </c>
      <c r="M622" s="1418"/>
    </row>
    <row r="623" spans="1:13" x14ac:dyDescent="0.25">
      <c r="A623" s="2438">
        <f t="shared" ref="A623:B623" si="189">A622+1</f>
        <v>31</v>
      </c>
      <c r="B623" s="2444">
        <f t="shared" si="189"/>
        <v>31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0</v>
      </c>
      <c r="H623" s="902">
        <f t="shared" si="159"/>
        <v>0</v>
      </c>
      <c r="I623" s="2484">
        <f>IF(AND(A623&gt;'1. AgeData'!$I$27,'S. Setup'!I$80="remove"), 0,1)*IF(($A623&gt;=70),INDEX('12. RMDtable'!$B$39:$B$78,($A623-70+1),0),0)</f>
        <v>0</v>
      </c>
      <c r="J623" s="2484">
        <f>IF(AND(B623&gt;'1. AgeData'!$I$28,'S. Setup'!I$80="remove"), 0,1)*IF(($B623&gt;=70),INDEX('12. RMDtable'!$B$39:$B$78,($B623-70+1),0),0)</f>
        <v>0</v>
      </c>
      <c r="K623" s="1046">
        <f>IF(AND(A623&gt;'1. AgeData'!$I$27,'S. Setup'!$J$80="remove"),0,1) * IF(I623=0,0,IF(A623='1. AgeData'!$D$27, $D$95,I329)/I623)</f>
        <v>0</v>
      </c>
      <c r="L623" s="2477">
        <f>IF(AND(B623&gt;'1. AgeData'!$I$28,'S. Setup'!$J$80="remove"),0,1) * IF(J623=0,0,IF(B623='1. AgeData'!$D$28, $D$101,J329)/J623)</f>
        <v>0</v>
      </c>
      <c r="M623" s="1418"/>
    </row>
    <row r="624" spans="1:13" x14ac:dyDescent="0.25">
      <c r="A624" s="2438">
        <f t="shared" ref="A624:B624" si="190">A623+1</f>
        <v>32</v>
      </c>
      <c r="B624" s="2444">
        <f t="shared" si="190"/>
        <v>32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0</v>
      </c>
      <c r="H624" s="902">
        <f t="shared" si="159"/>
        <v>0</v>
      </c>
      <c r="I624" s="2484">
        <f>IF(AND(A624&gt;'1. AgeData'!$I$27,'S. Setup'!I$80="remove"), 0,1)*IF(($A624&gt;=70),INDEX('12. RMDtable'!$B$39:$B$78,($A624-70+1),0),0)</f>
        <v>0</v>
      </c>
      <c r="J624" s="2484">
        <f>IF(AND(B624&gt;'1. AgeData'!$I$28,'S. Setup'!I$80="remove"), 0,1)*IF(($B624&gt;=70),INDEX('12. RMDtable'!$B$39:$B$78,($B624-70+1),0),0)</f>
        <v>0</v>
      </c>
      <c r="K624" s="1046">
        <f>IF(AND(A624&gt;'1. AgeData'!$I$27,'S. Setup'!$J$80="remove"),0,1) * IF(I624=0,0,IF(A624='1. AgeData'!$D$27, $D$95,I330)/I624)</f>
        <v>0</v>
      </c>
      <c r="L624" s="2477">
        <f>IF(AND(B624&gt;'1. AgeData'!$I$28,'S. Setup'!$J$80="remove"),0,1) * IF(J624=0,0,IF(B624='1. AgeData'!$D$28, $D$101,J330)/J624)</f>
        <v>0</v>
      </c>
      <c r="M624" s="1418"/>
    </row>
    <row r="625" spans="1:14" x14ac:dyDescent="0.25">
      <c r="A625" s="2438">
        <f t="shared" ref="A625:B625" si="191">A624+1</f>
        <v>33</v>
      </c>
      <c r="B625" s="2444">
        <f t="shared" si="191"/>
        <v>33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0</v>
      </c>
      <c r="H625" s="902">
        <f t="shared" si="159"/>
        <v>0</v>
      </c>
      <c r="I625" s="2484">
        <f>IF(AND(A625&gt;'1. AgeData'!$I$27,'S. Setup'!I$80="remove"), 0,1)*IF(($A625&gt;=70),INDEX('12. RMDtable'!$B$39:$B$78,($A625-70+1),0),0)</f>
        <v>0</v>
      </c>
      <c r="J625" s="2484">
        <f>IF(AND(B625&gt;'1. AgeData'!$I$28,'S. Setup'!I$80="remove"), 0,1)*IF(($B625&gt;=70),INDEX('12. RMDtable'!$B$39:$B$78,($B625-70+1),0),0)</f>
        <v>0</v>
      </c>
      <c r="K625" s="1046">
        <f>IF(AND(A625&gt;'1. AgeData'!$I$27,'S. Setup'!$J$80="remove"),0,1) * IF(I625=0,0,IF(A625='1. AgeData'!$D$27, $D$95,I331)/I625)</f>
        <v>0</v>
      </c>
      <c r="L625" s="2477">
        <f>IF(AND(B625&gt;'1. AgeData'!$I$28,'S. Setup'!$J$80="remove"),0,1) * IF(J625=0,0,IF(B625='1. AgeData'!$D$28, $D$101,J331)/J625)</f>
        <v>0</v>
      </c>
      <c r="M625" s="1418"/>
    </row>
    <row r="626" spans="1:14" x14ac:dyDescent="0.25">
      <c r="A626" s="2438">
        <f t="shared" ref="A626:B626" si="192">A625+1</f>
        <v>34</v>
      </c>
      <c r="B626" s="2444">
        <f t="shared" si="192"/>
        <v>34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0</v>
      </c>
      <c r="H626" s="902">
        <f t="shared" si="159"/>
        <v>0</v>
      </c>
      <c r="I626" s="2484">
        <f>IF(AND(A626&gt;'1. AgeData'!$I$27,'S. Setup'!I$80="remove"), 0,1)*IF(($A626&gt;=70),INDEX('12. RMDtable'!$B$39:$B$78,($A626-70+1),0),0)</f>
        <v>0</v>
      </c>
      <c r="J626" s="2484">
        <f>IF(AND(B626&gt;'1. AgeData'!$I$28,'S. Setup'!I$80="remove"), 0,1)*IF(($B626&gt;=70),INDEX('12. RMDtable'!$B$39:$B$78,($B626-70+1),0),0)</f>
        <v>0</v>
      </c>
      <c r="K626" s="1046">
        <f>IF(AND(A626&gt;'1. AgeData'!$I$27,'S. Setup'!$J$80="remove"),0,1) * IF(I626=0,0,IF(A626='1. AgeData'!$D$27, $D$95,I332)/I626)</f>
        <v>0</v>
      </c>
      <c r="L626" s="2477">
        <f>IF(AND(B626&gt;'1. AgeData'!$I$28,'S. Setup'!$J$80="remove"),0,1) * IF(J626=0,0,IF(B626='1. AgeData'!$D$28, $D$101,J332)/J626)</f>
        <v>0</v>
      </c>
      <c r="M626" s="1418"/>
    </row>
    <row r="627" spans="1:14" x14ac:dyDescent="0.25">
      <c r="A627" s="2438">
        <f t="shared" ref="A627:B627" si="193">A626+1</f>
        <v>35</v>
      </c>
      <c r="B627" s="2444">
        <f t="shared" si="193"/>
        <v>35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0</v>
      </c>
      <c r="H627" s="902">
        <f t="shared" si="159"/>
        <v>0</v>
      </c>
      <c r="I627" s="2484">
        <f>IF(AND(A627&gt;'1. AgeData'!$I$27,'S. Setup'!I$80="remove"), 0,1)*IF(($A627&gt;=70),INDEX('12. RMDtable'!$B$39:$B$78,($A627-70+1),0),0)</f>
        <v>0</v>
      </c>
      <c r="J627" s="2484">
        <f>IF(AND(B627&gt;'1. AgeData'!$I$28,'S. Setup'!I$80="remove"), 0,1)*IF(($B627&gt;=70),INDEX('12. RMDtable'!$B$39:$B$78,($B627-70+1),0),0)</f>
        <v>0</v>
      </c>
      <c r="K627" s="1046">
        <f>IF(AND(A627&gt;'1. AgeData'!$I$27,'S. Setup'!$J$80="remove"),0,1) * IF(I627=0,0,IF(A627='1. AgeData'!$D$27, $D$95,I333)/I627)</f>
        <v>0</v>
      </c>
      <c r="L627" s="2477">
        <f>IF(AND(B627&gt;'1. AgeData'!$I$28,'S. Setup'!$J$80="remove"),0,1) * IF(J627=0,0,IF(B627='1. AgeData'!$D$28, $D$101,J333)/J627)</f>
        <v>0</v>
      </c>
      <c r="M627" s="1418"/>
    </row>
    <row r="628" spans="1:14" ht="15.75" thickBot="1" x14ac:dyDescent="0.3">
      <c r="A628" s="2442">
        <f t="shared" ref="A628:B628" si="194">A627+1</f>
        <v>36</v>
      </c>
      <c r="B628" s="2445">
        <f t="shared" si="194"/>
        <v>36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0</v>
      </c>
      <c r="H628" s="1543">
        <f t="shared" si="159"/>
        <v>0</v>
      </c>
      <c r="I628" s="2485">
        <f>IF(AND(A628&gt;'1. AgeData'!$I$27,'S. Setup'!I$80="remove"), 0,1)*IF(($A628&gt;=70),INDEX('12. RMDtable'!$B$39:$B$78,($A628-70+1),0),0)</f>
        <v>0</v>
      </c>
      <c r="J628" s="2485">
        <f>IF(AND(B628&gt;'1. AgeData'!$I$28,'S. Setup'!I$80="remove"), 0,1)*IF(($B628&gt;=70),INDEX('12. RMDtable'!$B$39:$B$78,($B628-70+1),0),0)</f>
        <v>0</v>
      </c>
      <c r="K628" s="2101">
        <f>IF(AND(A628&gt;'1. AgeData'!$I$27,'S. Setup'!$J$80="remove"),0,1) * IF(I628=0,0,IF(A628='1. AgeData'!$D$27, $D$95,I334)/I628)</f>
        <v>0</v>
      </c>
      <c r="L628" s="2478">
        <f>IF(AND(B628&gt;'1. AgeData'!$I$28,'S. Setup'!$J$80="remove"),0,1) * IF(J628=0,0,IF(B628='1. AgeData'!$D$28, $D$101,J334)/J628)</f>
        <v>0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22">
        <f t="shared" ref="I639:I670" si="202">IF(AND($I171="Roth",OR($H171="W",$H171="FW")),$M171,0)</f>
        <v>0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23">
        <f t="shared" si="202"/>
        <v>0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F160" sqref="F160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07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07"/>
    </row>
    <row r="56" spans="1:13" ht="38.25" thickTop="1" thickBot="1" x14ac:dyDescent="0.3">
      <c r="A56" s="741"/>
      <c r="B56" s="17"/>
      <c r="C56" s="17"/>
      <c r="D56" s="25"/>
      <c r="E56" s="6"/>
      <c r="F56" s="3704" t="s">
        <v>925</v>
      </c>
      <c r="G56" s="3705" t="s">
        <v>908</v>
      </c>
      <c r="H56" s="3706" t="s">
        <v>3575</v>
      </c>
      <c r="J56" s="6"/>
      <c r="K56" s="6"/>
      <c r="L56" s="6"/>
      <c r="M56" s="3707"/>
    </row>
    <row r="57" spans="1:13" ht="15.75" thickTop="1" x14ac:dyDescent="0.25">
      <c r="A57" s="68" t="s">
        <v>11</v>
      </c>
      <c r="B57" s="64"/>
      <c r="C57" s="66"/>
      <c r="D57" s="6"/>
      <c r="F57" s="3610">
        <f>G57+H57</f>
        <v>0</v>
      </c>
      <c r="G57" s="1892">
        <v>0</v>
      </c>
      <c r="H57" s="3611">
        <v>0</v>
      </c>
      <c r="I57" s="165" t="s">
        <v>907</v>
      </c>
      <c r="J57" s="6"/>
      <c r="K57" s="6"/>
      <c r="L57" s="6"/>
      <c r="M57" s="3707"/>
    </row>
    <row r="58" spans="1:13" ht="15.75" thickBot="1" x14ac:dyDescent="0.3">
      <c r="A58" s="68" t="s">
        <v>3583</v>
      </c>
      <c r="B58" s="64"/>
      <c r="C58" s="66"/>
      <c r="D58" s="6"/>
      <c r="F58" s="3612">
        <f>G58+H58</f>
        <v>0</v>
      </c>
      <c r="G58" s="3613">
        <v>0</v>
      </c>
      <c r="H58" s="3614">
        <v>0</v>
      </c>
      <c r="I58" s="6"/>
      <c r="J58" s="6"/>
      <c r="K58" s="6"/>
      <c r="L58" s="6"/>
      <c r="M58" s="3707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0</v>
      </c>
      <c r="G59" s="1323">
        <f t="shared" ref="G59:H59" si="0">G57+G58</f>
        <v>0</v>
      </c>
      <c r="H59" s="1323">
        <f t="shared" si="0"/>
        <v>0</v>
      </c>
      <c r="I59" s="6"/>
      <c r="J59" s="6"/>
      <c r="K59" s="6"/>
      <c r="L59" s="6"/>
      <c r="M59" s="3707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3643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3663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0</v>
      </c>
      <c r="H63" s="165" t="s">
        <v>3646</v>
      </c>
      <c r="I63" s="6"/>
      <c r="J63" s="6"/>
      <c r="K63" s="6"/>
      <c r="L63" s="6"/>
      <c r="M63" s="1418"/>
    </row>
    <row r="64" spans="1:13" x14ac:dyDescent="0.25">
      <c r="A64" s="84" t="s">
        <v>3644</v>
      </c>
      <c r="B64" s="64"/>
      <c r="C64" s="66"/>
      <c r="D64" s="6"/>
      <c r="G64" s="706">
        <v>0</v>
      </c>
      <c r="H64" s="165" t="s">
        <v>3647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0</v>
      </c>
      <c r="H65" s="165" t="s">
        <v>3646</v>
      </c>
      <c r="I65" s="6"/>
      <c r="J65" s="6"/>
      <c r="K65" s="6"/>
      <c r="L65" s="6"/>
      <c r="M65" s="1418"/>
    </row>
    <row r="66" spans="1:13" x14ac:dyDescent="0.25">
      <c r="A66" s="84" t="s">
        <v>3645</v>
      </c>
      <c r="B66" s="64"/>
      <c r="C66" s="66"/>
      <c r="D66" s="6"/>
      <c r="G66" s="706">
        <v>0</v>
      </c>
      <c r="H66" s="165" t="s">
        <v>3647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3664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15" t="s">
        <v>517</v>
      </c>
      <c r="B71" s="3616"/>
      <c r="C71" s="3616"/>
      <c r="D71" s="3616"/>
      <c r="E71" s="3617"/>
      <c r="F71" s="3616"/>
      <c r="G71" s="3616"/>
      <c r="H71" s="3618"/>
      <c r="I71" s="3616"/>
      <c r="J71" s="3616"/>
      <c r="K71" s="3616"/>
      <c r="L71" s="3616"/>
      <c r="M71" s="38"/>
    </row>
    <row r="72" spans="1:13" ht="18.75" x14ac:dyDescent="0.3">
      <c r="A72" s="3619" t="s">
        <v>518</v>
      </c>
      <c r="B72" s="1852"/>
      <c r="C72" s="1852"/>
      <c r="D72" s="1852"/>
      <c r="E72" s="3620"/>
      <c r="F72" s="1852"/>
      <c r="G72" s="1852"/>
      <c r="H72" s="3621"/>
      <c r="I72" s="1852"/>
      <c r="J72" s="1852"/>
      <c r="K72" s="1852"/>
      <c r="L72" s="1852"/>
      <c r="M72" s="38"/>
    </row>
    <row r="73" spans="1:13" x14ac:dyDescent="0.25">
      <c r="A73" s="3622" t="s">
        <v>2485</v>
      </c>
      <c r="B73" s="1852"/>
      <c r="C73" s="1852"/>
      <c r="D73" s="1852"/>
      <c r="E73" s="3620"/>
      <c r="F73" s="1852"/>
      <c r="G73" s="1852"/>
      <c r="H73" s="3621"/>
      <c r="I73" s="1852"/>
      <c r="J73" s="1852"/>
      <c r="K73" s="1852"/>
      <c r="L73" s="1852"/>
      <c r="M73" s="38"/>
    </row>
    <row r="74" spans="1:13" x14ac:dyDescent="0.25">
      <c r="A74" s="3622" t="s">
        <v>2487</v>
      </c>
      <c r="B74" s="1852"/>
      <c r="C74" s="1852"/>
      <c r="D74" s="1852"/>
      <c r="E74" s="3620"/>
      <c r="F74" s="1852"/>
      <c r="G74" s="1852"/>
      <c r="H74" s="3621"/>
      <c r="I74" s="1852"/>
      <c r="J74" s="1852"/>
      <c r="K74" s="1852"/>
      <c r="L74" s="2920"/>
      <c r="M74" s="6"/>
    </row>
    <row r="75" spans="1:13" x14ac:dyDescent="0.25">
      <c r="A75" s="3622" t="s">
        <v>2486</v>
      </c>
      <c r="B75" s="1852"/>
      <c r="C75" s="1852"/>
      <c r="D75" s="1852"/>
      <c r="E75" s="3620"/>
      <c r="F75" s="1852"/>
      <c r="G75" s="1852"/>
      <c r="H75" s="3621"/>
      <c r="I75" s="1852"/>
      <c r="J75" s="1852"/>
      <c r="K75" s="1852"/>
      <c r="L75" s="2920"/>
      <c r="M75" s="6"/>
    </row>
    <row r="76" spans="1:13" x14ac:dyDescent="0.25">
      <c r="A76" s="3623" t="s">
        <v>9</v>
      </c>
      <c r="B76" s="3624"/>
      <c r="C76" s="1847"/>
      <c r="D76" s="1787"/>
      <c r="E76" s="1796"/>
      <c r="F76" s="3625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23" t="s">
        <v>10</v>
      </c>
      <c r="B77" s="3624"/>
      <c r="C77" s="1787"/>
      <c r="D77" s="1787"/>
      <c r="E77" s="1796"/>
      <c r="F77" s="3625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23" t="s">
        <v>3573</v>
      </c>
      <c r="B78" s="3180"/>
      <c r="C78" s="1787"/>
      <c r="D78" s="1787"/>
      <c r="E78" s="1796"/>
      <c r="F78" s="3626">
        <f>'1. AgeData'!$E$51</f>
        <v>1E-4</v>
      </c>
      <c r="G78" s="3180" t="s">
        <v>3576</v>
      </c>
      <c r="H78" s="3180"/>
      <c r="I78" s="1852"/>
      <c r="J78" s="1852"/>
      <c r="K78" s="1852"/>
      <c r="L78" s="1852"/>
      <c r="M78" s="1443"/>
    </row>
    <row r="79" spans="1:13" x14ac:dyDescent="0.25">
      <c r="A79" s="3623"/>
      <c r="B79" s="3624"/>
      <c r="C79" s="1787"/>
      <c r="D79" s="1787"/>
      <c r="E79" s="1796"/>
      <c r="F79" s="3625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27"/>
      <c r="B80" s="1403" t="s">
        <v>3582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23" t="s">
        <v>486</v>
      </c>
      <c r="B81" s="3624"/>
      <c r="C81" s="2936"/>
      <c r="D81" s="3181"/>
      <c r="E81" s="1796"/>
      <c r="F81" s="1820">
        <v>0</v>
      </c>
      <c r="G81" s="2936" t="s">
        <v>186</v>
      </c>
      <c r="H81" s="3628"/>
      <c r="I81" s="3629">
        <f>IF((F$81+F$82+F$83)=0,0,(F81/(F$81+F$82+F$83)))</f>
        <v>0</v>
      </c>
      <c r="J81" s="1852"/>
      <c r="K81" s="1852"/>
      <c r="L81" s="1852"/>
      <c r="M81" s="38"/>
    </row>
    <row r="82" spans="1:13" x14ac:dyDescent="0.25">
      <c r="A82" s="3623" t="s">
        <v>487</v>
      </c>
      <c r="B82" s="3624"/>
      <c r="C82" s="3630"/>
      <c r="D82" s="3181"/>
      <c r="E82" s="1796"/>
      <c r="F82" s="1820">
        <v>0</v>
      </c>
      <c r="G82" s="2936" t="s">
        <v>187</v>
      </c>
      <c r="H82" s="3628"/>
      <c r="I82" s="3629">
        <f t="shared" ref="I82:I83" si="1">IF((F$81+F$82+F$83)=0,0,(F82/(F$81+F$82+F$83)))</f>
        <v>0</v>
      </c>
      <c r="J82" s="1852" t="s">
        <v>906</v>
      </c>
      <c r="K82" s="1852"/>
      <c r="L82" s="1852"/>
      <c r="M82" s="38"/>
    </row>
    <row r="83" spans="1:13" x14ac:dyDescent="0.25">
      <c r="A83" s="3623" t="s">
        <v>3579</v>
      </c>
      <c r="B83" s="3180"/>
      <c r="C83" s="1796"/>
      <c r="D83" s="1796"/>
      <c r="E83" s="1796"/>
      <c r="F83" s="1820">
        <v>0</v>
      </c>
      <c r="G83" s="2936" t="s">
        <v>3580</v>
      </c>
      <c r="H83" s="3628"/>
      <c r="I83" s="3629">
        <f t="shared" si="1"/>
        <v>0</v>
      </c>
      <c r="J83" s="1852"/>
      <c r="K83" s="1852"/>
      <c r="L83" s="1852"/>
      <c r="M83" s="1443"/>
    </row>
    <row r="84" spans="1:13" x14ac:dyDescent="0.25">
      <c r="A84" s="3623"/>
      <c r="B84" s="3624"/>
      <c r="C84" s="1796"/>
      <c r="D84" s="1796"/>
      <c r="E84" s="1796"/>
      <c r="F84" s="1796"/>
      <c r="G84" s="3631" t="s">
        <v>176</v>
      </c>
      <c r="H84" s="3628"/>
      <c r="I84" s="3632">
        <f>I81+I82+I83</f>
        <v>0</v>
      </c>
      <c r="J84" s="1852" t="str">
        <f>IF(I84=100%,".","   ERROR - must specify sum Ps+Pb to equal 100%.")</f>
        <v xml:space="preserve">   ERROR - must specify sum Ps+Pb to equal 100%.</v>
      </c>
      <c r="K84" s="1852"/>
      <c r="L84" s="1852"/>
      <c r="M84" s="38"/>
    </row>
    <row r="85" spans="1:13" x14ac:dyDescent="0.25">
      <c r="A85" s="3623"/>
      <c r="B85" s="3624"/>
      <c r="C85" s="1796"/>
      <c r="D85" s="1796"/>
      <c r="E85" s="1796"/>
      <c r="F85" s="1796"/>
      <c r="G85" s="3631"/>
      <c r="H85" s="3628"/>
      <c r="I85" s="3632"/>
      <c r="J85" s="1852"/>
      <c r="K85" s="1852"/>
      <c r="L85" s="1852"/>
      <c r="M85" s="1443"/>
    </row>
    <row r="86" spans="1:13" x14ac:dyDescent="0.25">
      <c r="A86" s="3623" t="s">
        <v>488</v>
      </c>
      <c r="B86" s="3624"/>
      <c r="C86" s="3630"/>
      <c r="D86" s="3181"/>
      <c r="E86" s="1796"/>
      <c r="F86" s="1820">
        <v>0</v>
      </c>
      <c r="G86" s="2936" t="s">
        <v>186</v>
      </c>
      <c r="H86" s="3628"/>
      <c r="I86" s="3629">
        <f>IF((F86+F87)=0,0,(F86/(F86+F87)))</f>
        <v>0</v>
      </c>
      <c r="J86" s="1852"/>
      <c r="K86" s="1852"/>
      <c r="L86" s="1852"/>
      <c r="M86" s="38"/>
    </row>
    <row r="87" spans="1:13" x14ac:dyDescent="0.25">
      <c r="A87" s="3623" t="s">
        <v>489</v>
      </c>
      <c r="B87" s="3624"/>
      <c r="C87" s="1847"/>
      <c r="D87" s="3181"/>
      <c r="E87" s="1796"/>
      <c r="F87" s="1820">
        <v>0</v>
      </c>
      <c r="G87" s="2936" t="s">
        <v>187</v>
      </c>
      <c r="H87" s="3628"/>
      <c r="I87" s="3629">
        <f>IF((F86+F87)=0,0,(F87/(F86+F87)))</f>
        <v>0</v>
      </c>
      <c r="J87" s="1796"/>
      <c r="K87" s="1852"/>
      <c r="L87" s="1852"/>
      <c r="M87" s="38"/>
    </row>
    <row r="88" spans="1:13" x14ac:dyDescent="0.25">
      <c r="A88" s="3623" t="s">
        <v>3581</v>
      </c>
      <c r="B88" s="3180"/>
      <c r="C88" s="1796"/>
      <c r="D88" s="1796"/>
      <c r="E88" s="1796"/>
      <c r="F88" s="1820">
        <v>0</v>
      </c>
      <c r="G88" s="2936" t="s">
        <v>3580</v>
      </c>
      <c r="H88" s="3628"/>
      <c r="I88" s="3629">
        <f>IF((F$86+F$87+F$88)=0,0,(F88/(F$86+F$87+F$88)))</f>
        <v>0</v>
      </c>
      <c r="J88" s="1796"/>
      <c r="K88" s="1852"/>
      <c r="L88" s="1852"/>
      <c r="M88" s="1443"/>
    </row>
    <row r="89" spans="1:13" x14ac:dyDescent="0.25">
      <c r="A89" s="3633"/>
      <c r="B89" s="3624"/>
      <c r="C89" s="3634"/>
      <c r="D89" s="3634"/>
      <c r="E89" s="1796"/>
      <c r="F89" s="1796"/>
      <c r="G89" s="3631" t="s">
        <v>177</v>
      </c>
      <c r="H89" s="3628"/>
      <c r="I89" s="3632">
        <f>I86+I87</f>
        <v>0</v>
      </c>
      <c r="J89" s="1852" t="str">
        <f>IF(I89=100%,".","   ERROR - must specify sum Ps+Pb to equal 100%.")</f>
        <v xml:space="preserve">   ERROR - must specify sum Ps+Pb to equal 100%.</v>
      </c>
      <c r="K89" s="1852"/>
      <c r="L89" s="1852"/>
      <c r="M89" s="38"/>
    </row>
    <row r="90" spans="1:13" x14ac:dyDescent="0.25">
      <c r="A90" s="3633"/>
      <c r="B90" s="3624"/>
      <c r="C90" s="1847"/>
      <c r="D90" s="3181"/>
      <c r="E90" s="3635"/>
      <c r="F90" s="1847"/>
      <c r="G90" s="3636"/>
      <c r="H90" s="3628"/>
      <c r="I90" s="3637"/>
      <c r="J90" s="3638"/>
      <c r="K90" s="1852"/>
      <c r="L90" s="1852"/>
      <c r="M90" s="38"/>
    </row>
    <row r="91" spans="1:13" x14ac:dyDescent="0.25">
      <c r="A91" s="3623"/>
      <c r="B91" s="3624"/>
      <c r="C91" s="1847"/>
      <c r="D91" s="3181"/>
      <c r="E91" s="3635"/>
      <c r="F91" s="1847"/>
      <c r="G91" s="3636"/>
      <c r="H91" s="3628"/>
      <c r="I91" s="3637"/>
      <c r="J91" s="3638"/>
      <c r="K91" s="1852"/>
      <c r="L91" s="1852"/>
      <c r="M91" s="1443"/>
    </row>
    <row r="92" spans="1:13" x14ac:dyDescent="0.25">
      <c r="A92" s="3623" t="s">
        <v>3577</v>
      </c>
      <c r="B92" s="3624"/>
      <c r="C92" s="1847"/>
      <c r="D92" s="3181"/>
      <c r="E92" s="1847"/>
      <c r="F92" s="1847"/>
      <c r="G92" s="3059"/>
      <c r="H92" s="3628"/>
      <c r="I92" s="1810">
        <f>IF(I84=0,0%,(I81*F76+I82*F77)/(I81+I82))</f>
        <v>0</v>
      </c>
      <c r="J92" s="3639" t="s">
        <v>1783</v>
      </c>
      <c r="K92" s="1852"/>
      <c r="L92" s="1852"/>
      <c r="M92" s="38"/>
    </row>
    <row r="93" spans="1:13" x14ac:dyDescent="0.25">
      <c r="A93" s="3623" t="s">
        <v>3578</v>
      </c>
      <c r="B93" s="3624"/>
      <c r="C93" s="1847"/>
      <c r="D93" s="3181"/>
      <c r="E93" s="1847"/>
      <c r="F93" s="1847"/>
      <c r="G93" s="3059"/>
      <c r="H93" s="3054"/>
      <c r="I93" s="1810">
        <f>IF(I89=0,0%,(I86*F76+I87*F77)/(I86+I87))</f>
        <v>0</v>
      </c>
      <c r="J93" s="3639" t="s">
        <v>1784</v>
      </c>
      <c r="K93" s="1852"/>
      <c r="L93" s="1852"/>
      <c r="M93" s="38"/>
    </row>
    <row r="94" spans="1:13" ht="15.75" thickBot="1" x14ac:dyDescent="0.3">
      <c r="A94" s="3640" t="s">
        <v>1734</v>
      </c>
      <c r="B94" s="3641"/>
      <c r="C94" s="3641"/>
      <c r="D94" s="3641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0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0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0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0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0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0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0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0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0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0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0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0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0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0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276</v>
      </c>
      <c r="C197" s="1927">
        <v>0</v>
      </c>
      <c r="D197" s="1842"/>
      <c r="E197" s="1808">
        <v>0</v>
      </c>
      <c r="F197" s="310">
        <f>IF(OR($H$76="no",E197=0),0,E197*IF(OR(B197="FC",B197="FW"),1,POWER((1+'2. TaxData'!$I$62),(C197-'1. AgeData'!$D$27))))</f>
        <v>0</v>
      </c>
      <c r="G197" s="6"/>
      <c r="H197" s="1932" t="s">
        <v>276</v>
      </c>
      <c r="I197" s="1927">
        <v>0</v>
      </c>
      <c r="J197" s="1842"/>
      <c r="K197" s="1808">
        <v>0</v>
      </c>
      <c r="L197" s="310">
        <f>IF(OR($H$76="no",K197=0),0,  K197*IF(OR(H197="FC",H197="FW"),1,POWER((1+'2. TaxData'!$I$62),(I197-'1. AgeData'!$D$28))))</f>
        <v>0</v>
      </c>
    </row>
    <row r="198" spans="1:12" x14ac:dyDescent="0.25">
      <c r="A198" s="307">
        <v>2</v>
      </c>
      <c r="B198" s="1926" t="s">
        <v>276</v>
      </c>
      <c r="C198" s="1927">
        <v>0</v>
      </c>
      <c r="D198" s="1842"/>
      <c r="E198" s="1808">
        <v>0</v>
      </c>
      <c r="F198" s="310">
        <f>IF(OR($H$76="no",E198=0),0,E198*IF(OR(B198="FC",B198="FW"),1,POWER((1+'2. TaxData'!$I$62),(C198-'1. AgeData'!$D$27))))</f>
        <v>0</v>
      </c>
      <c r="G198" s="6"/>
      <c r="H198" s="1932" t="s">
        <v>276</v>
      </c>
      <c r="I198" s="1927">
        <v>0</v>
      </c>
      <c r="J198" s="1842"/>
      <c r="K198" s="1808">
        <v>0</v>
      </c>
      <c r="L198" s="310">
        <f>IF(OR($H$76="no",K198=0),0,  K198*IF(OR(H198="FC",H198="FW"),1,POWER((1+'2. TaxData'!$I$62),(I198-'1. AgeData'!$D$28))))</f>
        <v>0</v>
      </c>
    </row>
    <row r="199" spans="1:12" x14ac:dyDescent="0.25">
      <c r="A199" s="307">
        <v>3</v>
      </c>
      <c r="B199" s="1926" t="s">
        <v>276</v>
      </c>
      <c r="C199" s="1927">
        <v>0</v>
      </c>
      <c r="D199" s="1842"/>
      <c r="E199" s="1808">
        <v>0</v>
      </c>
      <c r="F199" s="310">
        <f>IF(OR($H$76="no",E199=0),0,E199*IF(OR(B199="FC",B199="FW"),1,POWER((1+'2. TaxData'!$I$62),(C199-'1. AgeData'!$D$27))))</f>
        <v>0</v>
      </c>
      <c r="G199" s="6"/>
      <c r="H199" s="1932" t="s">
        <v>276</v>
      </c>
      <c r="I199" s="1927">
        <v>0</v>
      </c>
      <c r="J199" s="1842"/>
      <c r="K199" s="1808">
        <v>0</v>
      </c>
      <c r="L199" s="310">
        <f>IF(OR($H$76="no",K199=0),0,  K199*IF(OR(H199="FC",H199="FW"),1,POWER((1+'2. TaxData'!$I$62),(I199-'1. AgeData'!$D$28))))</f>
        <v>0</v>
      </c>
    </row>
    <row r="200" spans="1:12" x14ac:dyDescent="0.25">
      <c r="A200" s="307">
        <v>4</v>
      </c>
      <c r="B200" s="1926" t="s">
        <v>276</v>
      </c>
      <c r="C200" s="1927">
        <v>0</v>
      </c>
      <c r="D200" s="1842"/>
      <c r="E200" s="1808">
        <v>0</v>
      </c>
      <c r="F200" s="310">
        <f>IF(OR($H$76="no",E200=0),0,E200*IF(OR(B200="FC",B200="FW"),1,POWER((1+'2. TaxData'!$I$62),(C200-'1. AgeData'!$D$27))))</f>
        <v>0</v>
      </c>
      <c r="G200" s="6"/>
      <c r="H200" s="1932" t="s">
        <v>276</v>
      </c>
      <c r="I200" s="1927">
        <v>0</v>
      </c>
      <c r="J200" s="1842"/>
      <c r="K200" s="1808">
        <v>0</v>
      </c>
      <c r="L200" s="310">
        <f>IF(OR($H$76="no",K200=0),0,  K200*IF(OR(H200="FC",H200="FW"),1,POWER((1+'2. TaxData'!$I$62),(I200-'1. AgeData'!$D$28))))</f>
        <v>0</v>
      </c>
    </row>
    <row r="201" spans="1:12" x14ac:dyDescent="0.25">
      <c r="A201" s="307">
        <v>5</v>
      </c>
      <c r="B201" s="1926" t="s">
        <v>276</v>
      </c>
      <c r="C201" s="1927">
        <v>0</v>
      </c>
      <c r="D201" s="1842"/>
      <c r="E201" s="1808">
        <v>0</v>
      </c>
      <c r="F201" s="310">
        <f>IF(OR($H$76="no",E201=0),0,E201*IF(OR(B201="FC",B201="FW"),1,POWER((1+'2. TaxData'!$I$62),(C201-'1. AgeData'!$D$27))))</f>
        <v>0</v>
      </c>
      <c r="G201" s="6"/>
      <c r="H201" s="1932" t="s">
        <v>276</v>
      </c>
      <c r="I201" s="1927">
        <v>0</v>
      </c>
      <c r="J201" s="1842"/>
      <c r="K201" s="1808">
        <v>0</v>
      </c>
      <c r="L201" s="310">
        <f>IF(OR($H$76="no",K201=0),0,  K201*IF(OR(H201="FC",H201="FW"),1,POWER((1+'2. TaxData'!$I$62),(I201-'1. AgeData'!$D$28))))</f>
        <v>0</v>
      </c>
    </row>
    <row r="202" spans="1:12" x14ac:dyDescent="0.25">
      <c r="A202" s="307">
        <v>6</v>
      </c>
      <c r="B202" s="1926" t="s">
        <v>276</v>
      </c>
      <c r="C202" s="1927">
        <v>0</v>
      </c>
      <c r="D202" s="1842"/>
      <c r="E202" s="1808">
        <v>0</v>
      </c>
      <c r="F202" s="310">
        <f>IF(OR($H$76="no",E202=0),0,E202*IF(OR(B202="FC",B202="FW"),1,POWER((1+'2. TaxData'!$I$62),(C202-'1. AgeData'!$D$27))))</f>
        <v>0</v>
      </c>
      <c r="G202" s="6"/>
      <c r="H202" s="1932" t="s">
        <v>276</v>
      </c>
      <c r="I202" s="1927">
        <v>0</v>
      </c>
      <c r="J202" s="1842"/>
      <c r="K202" s="1808">
        <v>0</v>
      </c>
      <c r="L202" s="310">
        <f>IF(OR($H$76="no",K202=0),0,  K202*IF(OR(H202="FC",H202="FW"),1,POWER((1+'2. TaxData'!$I$62),(I202-'1. AgeData'!$D$28))))</f>
        <v>0</v>
      </c>
    </row>
    <row r="203" spans="1:12" x14ac:dyDescent="0.25">
      <c r="A203" s="307">
        <v>7</v>
      </c>
      <c r="B203" s="1926" t="s">
        <v>276</v>
      </c>
      <c r="C203" s="1927">
        <v>0</v>
      </c>
      <c r="D203" s="1842"/>
      <c r="E203" s="1808">
        <v>0</v>
      </c>
      <c r="F203" s="310">
        <f>IF(OR($H$76="no",E203=0),0,E203*IF(OR(B203="FC",B203="FW"),1,POWER((1+'2. TaxData'!$I$62),(C203-'1. AgeData'!$D$27))))</f>
        <v>0</v>
      </c>
      <c r="G203" s="6"/>
      <c r="H203" s="1932" t="s">
        <v>276</v>
      </c>
      <c r="I203" s="1927">
        <v>0</v>
      </c>
      <c r="J203" s="1842"/>
      <c r="K203" s="1808">
        <v>0</v>
      </c>
      <c r="L203" s="310">
        <f>IF(OR($H$76="no",K203=0),0,  K203*IF(OR(H203="FC",H203="FW"),1,POWER((1+'2. TaxData'!$I$62),(I203-'1. AgeData'!$D$28))))</f>
        <v>0</v>
      </c>
    </row>
    <row r="204" spans="1:12" x14ac:dyDescent="0.25">
      <c r="A204" s="307">
        <v>8</v>
      </c>
      <c r="B204" s="1926" t="s">
        <v>276</v>
      </c>
      <c r="C204" s="1927">
        <v>0</v>
      </c>
      <c r="D204" s="1842"/>
      <c r="E204" s="1808">
        <v>0</v>
      </c>
      <c r="F204" s="310">
        <f>IF(OR($H$76="no",E204=0),0,E204*IF(OR(B204="FC",B204="FW"),1,POWER((1+'2. TaxData'!$I$62),(C204-'1. AgeData'!$D$27))))</f>
        <v>0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276</v>
      </c>
      <c r="C205" s="1927">
        <v>0</v>
      </c>
      <c r="D205" s="1842"/>
      <c r="E205" s="1808">
        <v>0</v>
      </c>
      <c r="F205" s="310">
        <f>IF(OR($H$76="no",E205=0),0,E205*IF(OR(B205="FC",B205="FW"),1,POWER((1+'2. TaxData'!$I$62),(C205-'1. AgeData'!$D$27))))</f>
        <v>0</v>
      </c>
      <c r="G205" s="6"/>
      <c r="H205" s="1932" t="s">
        <v>276</v>
      </c>
      <c r="I205" s="1927">
        <v>0</v>
      </c>
      <c r="J205" s="1842"/>
      <c r="K205" s="1808">
        <v>0</v>
      </c>
      <c r="L205" s="310">
        <f>IF(OR($H$76="no",K205=0),0,  K205*IF(OR(H205="FC",H205="FW"),1,POWER((1+'2. TaxData'!$I$62),(I205-'1. AgeData'!$D$28))))</f>
        <v>0</v>
      </c>
    </row>
    <row r="206" spans="1:12" x14ac:dyDescent="0.25">
      <c r="A206" s="307">
        <v>10</v>
      </c>
      <c r="B206" s="1926" t="s">
        <v>276</v>
      </c>
      <c r="C206" s="1927">
        <v>0</v>
      </c>
      <c r="D206" s="1842"/>
      <c r="E206" s="1808">
        <v>0</v>
      </c>
      <c r="F206" s="310">
        <f>IF(OR($H$76="no",E206=0),0,E206*IF(OR(B206="FC",B206="FW"),1,POWER((1+'2. TaxData'!$I$62),(C206-'1. AgeData'!$D$27))))</f>
        <v>0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276</v>
      </c>
      <c r="C207" s="1927">
        <v>0</v>
      </c>
      <c r="D207" s="1842"/>
      <c r="E207" s="1808">
        <v>0</v>
      </c>
      <c r="F207" s="310">
        <f>IF(OR($H$76="no",E207=0),0,E207*IF(OR(B207="FC",B207="FW"),1,POWER((1+'2. TaxData'!$I$62),(C207-'1. AgeData'!$D$27))))</f>
        <v>0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276</v>
      </c>
      <c r="C208" s="1927">
        <v>0</v>
      </c>
      <c r="D208" s="1842"/>
      <c r="E208" s="1808">
        <v>0</v>
      </c>
      <c r="F208" s="310">
        <f>IF(OR($H$76="no",E208=0),0,E208*IF(OR(B208="FC",B208="FW"),1,POWER((1+'2. TaxData'!$I$62),(C208-'1. AgeData'!$D$27))))</f>
        <v>0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276</v>
      </c>
      <c r="C209" s="1927">
        <v>0</v>
      </c>
      <c r="D209" s="1842"/>
      <c r="E209" s="1808">
        <v>0</v>
      </c>
      <c r="F209" s="310">
        <f>IF(OR($H$76="no",E209=0),0,E209*IF(OR(B209="FC",B209="FW"),1,POWER((1+'2. TaxData'!$I$62),(C209-'1. AgeData'!$D$27))))</f>
        <v>0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276</v>
      </c>
      <c r="C210" s="1927">
        <v>0</v>
      </c>
      <c r="D210" s="1842"/>
      <c r="E210" s="1808">
        <v>0</v>
      </c>
      <c r="F210" s="310">
        <f>IF(OR($H$76="no",E210=0),0,E210*IF(OR(B210="FC",B210="FW"),1,POWER((1+'2. TaxData'!$I$62),(C210-'1. AgeData'!$D$27))))</f>
        <v>0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276</v>
      </c>
      <c r="C211" s="1927">
        <v>0</v>
      </c>
      <c r="D211" s="1842"/>
      <c r="E211" s="1808">
        <v>0</v>
      </c>
      <c r="F211" s="310">
        <f>IF(OR($H$76="no",E211=0),0,E211*IF(OR(B211="FC",B211="FW"),1,POWER((1+'2. TaxData'!$I$62),(C211-'1. AgeData'!$D$27))))</f>
        <v>0</v>
      </c>
      <c r="G211" s="6"/>
      <c r="H211" s="1932" t="s">
        <v>276</v>
      </c>
      <c r="I211" s="1927">
        <v>0</v>
      </c>
      <c r="J211" s="1842"/>
      <c r="K211" s="1808">
        <v>0</v>
      </c>
      <c r="L211" s="310">
        <f>IF(OR($H$76="no",K211=0),0,  K211*IF(OR(H211="FC",H211="FW"),1,POWER((1+'2. TaxData'!$I$62),(I211-'1. AgeData'!$D$28))))</f>
        <v>0</v>
      </c>
    </row>
    <row r="212" spans="1:12" x14ac:dyDescent="0.25">
      <c r="A212" s="307">
        <v>16</v>
      </c>
      <c r="B212" s="1926" t="s">
        <v>276</v>
      </c>
      <c r="C212" s="1927">
        <v>0</v>
      </c>
      <c r="D212" s="1842"/>
      <c r="E212" s="1808">
        <v>0</v>
      </c>
      <c r="F212" s="310">
        <f>IF(OR($H$76="no",E212=0),0,E212*IF(OR(B212="FC",B212="FW"),1,POWER((1+'2. TaxData'!$I$62),(C212-'1. AgeData'!$D$27))))</f>
        <v>0</v>
      </c>
      <c r="G212" s="6"/>
      <c r="H212" s="1932" t="s">
        <v>276</v>
      </c>
      <c r="I212" s="1927">
        <v>0</v>
      </c>
      <c r="J212" s="1842"/>
      <c r="K212" s="1808">
        <v>0</v>
      </c>
      <c r="L212" s="310">
        <f>IF(OR($H$76="no",K212=0),0,  K212*IF(OR(H212="FC",H212="FW"),1,POWER((1+'2. TaxData'!$I$62),(I212-'1. AgeData'!$D$28))))</f>
        <v>0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x14ac:dyDescent="0.25">
      <c r="A214" s="307">
        <v>18</v>
      </c>
      <c r="B214" s="1926" t="s">
        <v>276</v>
      </c>
      <c r="C214" s="1927">
        <v>0</v>
      </c>
      <c r="D214" s="1842"/>
      <c r="E214" s="1808">
        <v>0</v>
      </c>
      <c r="F214" s="310">
        <f>IF(OR($H$76="no",E214=0),0,E214*IF(OR(B214="FC",B214="FW"),1,POWER((1+'2. TaxData'!$I$62),(C214-'1. AgeData'!$D$27))))</f>
        <v>0</v>
      </c>
      <c r="G214" s="6"/>
      <c r="H214" s="1932" t="s">
        <v>276</v>
      </c>
      <c r="I214" s="1927">
        <v>0</v>
      </c>
      <c r="J214" s="1842"/>
      <c r="K214" s="1808">
        <v>0</v>
      </c>
      <c r="L214" s="310">
        <f>IF(OR($H$76="no",K214=0),0,  K214*IF(OR(H214="FC",H214="FW"),1,POWER((1+'2. TaxData'!$I$62),(I214-'1. AgeData'!$D$28))))</f>
        <v>0</v>
      </c>
    </row>
    <row r="215" spans="1:12" x14ac:dyDescent="0.25">
      <c r="A215" s="307">
        <v>19</v>
      </c>
      <c r="B215" s="1926" t="s">
        <v>276</v>
      </c>
      <c r="C215" s="1927">
        <v>0</v>
      </c>
      <c r="D215" s="1842"/>
      <c r="E215" s="1808">
        <v>0</v>
      </c>
      <c r="F215" s="310">
        <f>IF(OR($H$76="no",E215=0),0,E215*IF(OR(B215="FC",B215="FW"),1,POWER((1+'2. TaxData'!$I$62),(C215-'1. AgeData'!$D$27))))</f>
        <v>0</v>
      </c>
      <c r="G215" s="6"/>
      <c r="H215" s="1932" t="s">
        <v>276</v>
      </c>
      <c r="I215" s="1927">
        <v>0</v>
      </c>
      <c r="J215" s="1842"/>
      <c r="K215" s="1808">
        <v>0</v>
      </c>
      <c r="L215" s="310">
        <f>IF(OR($H$76="no",K215=0),0,  K215*IF(OR(H215="FC",H215="FW"),1,POWER((1+'2. TaxData'!$I$62),(I215-'1. AgeData'!$D$28))))</f>
        <v>0</v>
      </c>
    </row>
    <row r="216" spans="1:12" x14ac:dyDescent="0.25">
      <c r="A216" s="307">
        <v>20</v>
      </c>
      <c r="B216" s="1926" t="s">
        <v>276</v>
      </c>
      <c r="C216" s="1927">
        <v>0</v>
      </c>
      <c r="D216" s="1842"/>
      <c r="E216" s="1808">
        <v>0</v>
      </c>
      <c r="F216" s="310">
        <f>IF(OR($H$76="no",E216=0),0,E216*IF(OR(B216="FC",B216="FW"),1,POWER((1+'2. TaxData'!$I$62),(C216-'1. AgeData'!$D$27))))</f>
        <v>0</v>
      </c>
      <c r="G216" s="6"/>
      <c r="H216" s="1932" t="s">
        <v>276</v>
      </c>
      <c r="I216" s="1927">
        <v>0</v>
      </c>
      <c r="J216" s="1842"/>
      <c r="K216" s="1808">
        <v>0</v>
      </c>
      <c r="L216" s="310">
        <f>IF(OR($H$76="no",K216=0),0,  K216*IF(OR(H216="FC",H216="FW"),1,POWER((1+'2. TaxData'!$I$62),(I216-'1. AgeData'!$D$28))))</f>
        <v>0</v>
      </c>
    </row>
    <row r="217" spans="1:12" x14ac:dyDescent="0.25">
      <c r="A217" s="307">
        <v>21</v>
      </c>
      <c r="B217" s="1926" t="s">
        <v>276</v>
      </c>
      <c r="C217" s="1927">
        <v>0</v>
      </c>
      <c r="D217" s="1842"/>
      <c r="E217" s="1808">
        <v>0</v>
      </c>
      <c r="F217" s="310">
        <f>IF(OR($H$76="no",E217=0),0,E217*IF(OR(B217="FC",B217="FW"),1,POWER((1+'2. TaxData'!$I$62),(C217-'1. AgeData'!$D$27))))</f>
        <v>0</v>
      </c>
      <c r="G217" s="6"/>
      <c r="H217" s="1932" t="s">
        <v>276</v>
      </c>
      <c r="I217" s="1927">
        <v>0</v>
      </c>
      <c r="J217" s="1842"/>
      <c r="K217" s="1808">
        <v>0</v>
      </c>
      <c r="L217" s="310">
        <f>IF(OR($H$76="no",K217=0),0,  K217*IF(OR(H217="FC",H217="FW"),1,POWER((1+'2. TaxData'!$I$62),(I217-'1. AgeData'!$D$28))))</f>
        <v>0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x14ac:dyDescent="0.25">
      <c r="A220" s="307">
        <v>24</v>
      </c>
      <c r="B220" s="1926" t="s">
        <v>276</v>
      </c>
      <c r="C220" s="1927">
        <v>0</v>
      </c>
      <c r="D220" s="1842"/>
      <c r="E220" s="1808">
        <v>0</v>
      </c>
      <c r="F220" s="310">
        <f>IF(OR($H$76="no",E220=0),0,E220*IF(OR(B220="FC",B220="FW"),1,POWER((1+'2. TaxData'!$I$62),(C220-'1. AgeData'!$D$27))))</f>
        <v>0</v>
      </c>
      <c r="G220" s="6"/>
      <c r="H220" s="1932" t="s">
        <v>276</v>
      </c>
      <c r="I220" s="1927">
        <v>0</v>
      </c>
      <c r="J220" s="1842"/>
      <c r="K220" s="1808">
        <v>0</v>
      </c>
      <c r="L220" s="310">
        <f>IF(OR($H$76="no",K220=0),0,  K220*IF(OR(H220="FC",H220="FW"),1,POWER((1+'2. TaxData'!$I$62),(I220-'1. AgeData'!$D$28))))</f>
        <v>0</v>
      </c>
    </row>
    <row r="221" spans="1:12" x14ac:dyDescent="0.25">
      <c r="A221" s="307">
        <v>25</v>
      </c>
      <c r="B221" s="1926" t="s">
        <v>276</v>
      </c>
      <c r="C221" s="1927">
        <v>0</v>
      </c>
      <c r="D221" s="1842"/>
      <c r="E221" s="1808">
        <v>0</v>
      </c>
      <c r="F221" s="310">
        <f>IF(OR($H$76="no",E221=0),0,E221*IF(OR(B221="FC",B221="FW"),1,POWER((1+'2. TaxData'!$I$62),(C221-'1. AgeData'!$D$27))))</f>
        <v>0</v>
      </c>
      <c r="G221" s="6"/>
      <c r="H221" s="1932" t="s">
        <v>276</v>
      </c>
      <c r="I221" s="1927">
        <v>0</v>
      </c>
      <c r="J221" s="1842"/>
      <c r="K221" s="1808">
        <v>0</v>
      </c>
      <c r="L221" s="310">
        <f>IF(OR($H$76="no",K221=0),0,  K221*IF(OR(H221="FC",H221="FW"),1,POWER((1+'2. TaxData'!$I$62),(I221-'1. AgeData'!$D$28))))</f>
        <v>0</v>
      </c>
    </row>
    <row r="222" spans="1:12" x14ac:dyDescent="0.25">
      <c r="A222" s="307">
        <v>26</v>
      </c>
      <c r="B222" s="1926" t="s">
        <v>276</v>
      </c>
      <c r="C222" s="1927">
        <v>0</v>
      </c>
      <c r="D222" s="1842"/>
      <c r="E222" s="1808">
        <v>0</v>
      </c>
      <c r="F222" s="310">
        <f>IF(OR($H$76="no",E222=0),0,E222*IF(OR(B222="FC",B222="FW"),1,POWER((1+'2. TaxData'!$I$62),(C222-'1. AgeData'!$D$27))))</f>
        <v>0</v>
      </c>
      <c r="G222" s="6"/>
      <c r="H222" s="1932" t="s">
        <v>276</v>
      </c>
      <c r="I222" s="1927">
        <v>0</v>
      </c>
      <c r="J222" s="1842"/>
      <c r="K222" s="1808">
        <v>0</v>
      </c>
      <c r="L222" s="310">
        <f>IF(OR($H$76="no",K222=0),0,  K222*IF(OR(H222="FC",H222="FW"),1,POWER((1+'2. TaxData'!$I$62),(I222-'1. AgeData'!$D$28))))</f>
        <v>0</v>
      </c>
    </row>
    <row r="223" spans="1:12" x14ac:dyDescent="0.25">
      <c r="A223" s="307">
        <v>27</v>
      </c>
      <c r="B223" s="1926" t="s">
        <v>276</v>
      </c>
      <c r="C223" s="1927">
        <v>0</v>
      </c>
      <c r="D223" s="1842"/>
      <c r="E223" s="1808">
        <v>0</v>
      </c>
      <c r="F223" s="310">
        <f>IF(OR($H$76="no",E223=0),0,E223*IF(OR(B223="FC",B223="FW"),1,POWER((1+'2. TaxData'!$I$62),(C223-'1. AgeData'!$D$27))))</f>
        <v>0</v>
      </c>
      <c r="G223" s="6"/>
      <c r="H223" s="1932" t="s">
        <v>276</v>
      </c>
      <c r="I223" s="1927">
        <v>0</v>
      </c>
      <c r="J223" s="1842"/>
      <c r="K223" s="1808">
        <v>0</v>
      </c>
      <c r="L223" s="310">
        <f>IF(OR($H$76="no",K223=0),0,  K223*IF(OR(H223="FC",H223="FW"),1,POWER((1+'2. TaxData'!$I$62),(I223-'1. AgeData'!$D$28))))</f>
        <v>0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x14ac:dyDescent="0.25">
      <c r="A226" s="307">
        <v>30</v>
      </c>
      <c r="B226" s="1926" t="s">
        <v>276</v>
      </c>
      <c r="C226" s="1927">
        <v>0</v>
      </c>
      <c r="D226" s="1842"/>
      <c r="E226" s="1808">
        <v>0</v>
      </c>
      <c r="F226" s="310">
        <f>IF(OR($H$76="no",E226=0),0,E226*IF(OR(B226="FC",B226="FW"),1,POWER((1+'2. TaxData'!$I$62),(C226-'1. AgeData'!$D$27))))</f>
        <v>0</v>
      </c>
      <c r="G226" s="6"/>
      <c r="H226" s="1932" t="s">
        <v>276</v>
      </c>
      <c r="I226" s="1927">
        <v>0</v>
      </c>
      <c r="J226" s="1842"/>
      <c r="K226" s="1808">
        <v>0</v>
      </c>
      <c r="L226" s="310">
        <f>IF(OR($H$76="no",K226=0),0,  K226*IF(OR(H226="FC",H226="FW"),1,POWER((1+'2. TaxData'!$I$62),(I226-'1. AgeData'!$D$28))))</f>
        <v>0</v>
      </c>
    </row>
    <row r="227" spans="1:12" x14ac:dyDescent="0.25">
      <c r="A227" s="307">
        <v>31</v>
      </c>
      <c r="B227" s="1926" t="s">
        <v>276</v>
      </c>
      <c r="C227" s="1927">
        <v>0</v>
      </c>
      <c r="D227" s="1842"/>
      <c r="E227" s="1808">
        <v>0</v>
      </c>
      <c r="F227" s="310">
        <f>IF(OR($H$76="no",E227=0),0,E227*IF(OR(B227="FC",B227="FW"),1,POWER((1+'2. TaxData'!$I$62),(C227-'1. AgeData'!$D$27))))</f>
        <v>0</v>
      </c>
      <c r="G227" s="6"/>
      <c r="H227" s="1932" t="s">
        <v>276</v>
      </c>
      <c r="I227" s="1927">
        <v>0</v>
      </c>
      <c r="J227" s="1842"/>
      <c r="K227" s="1808">
        <v>0</v>
      </c>
      <c r="L227" s="310">
        <f>IF(OR($H$76="no",K227=0),0,  K227*IF(OR(H227="FC",H227="FW"),1,POWER((1+'2. TaxData'!$I$62),(I227-'1. AgeData'!$D$28))))</f>
        <v>0</v>
      </c>
    </row>
    <row r="228" spans="1:12" x14ac:dyDescent="0.25">
      <c r="A228" s="307">
        <v>32</v>
      </c>
      <c r="B228" s="1926" t="s">
        <v>276</v>
      </c>
      <c r="C228" s="1927">
        <v>0</v>
      </c>
      <c r="D228" s="1842"/>
      <c r="E228" s="1808">
        <v>0</v>
      </c>
      <c r="F228" s="310">
        <f>IF(OR($H$76="no",E228=0),0,E228*IF(OR(B228="FC",B228="FW"),1,POWER((1+'2. TaxData'!$I$62),(C228-'1. AgeData'!$D$27))))</f>
        <v>0</v>
      </c>
      <c r="G228" s="6"/>
      <c r="H228" s="1932" t="s">
        <v>276</v>
      </c>
      <c r="I228" s="1927">
        <v>0</v>
      </c>
      <c r="J228" s="1842"/>
      <c r="K228" s="1808">
        <v>0</v>
      </c>
      <c r="L228" s="310">
        <f>IF(OR($H$76="no",K228=0),0,  K228*IF(OR(H228="FC",H228="FW"),1,POWER((1+'2. TaxData'!$I$62),(I228-'1. AgeData'!$D$28))))</f>
        <v>0</v>
      </c>
    </row>
    <row r="229" spans="1:12" x14ac:dyDescent="0.25">
      <c r="A229" s="307">
        <v>33</v>
      </c>
      <c r="B229" s="1926" t="s">
        <v>276</v>
      </c>
      <c r="C229" s="1927">
        <v>0</v>
      </c>
      <c r="D229" s="1842"/>
      <c r="E229" s="1808">
        <v>0</v>
      </c>
      <c r="F229" s="310">
        <f>IF(OR($H$76="no",E229=0),0,E229*IF(OR(B229="FC",B229="FW"),1,POWER((1+'2. TaxData'!$I$62),(C229-'1. AgeData'!$D$27))))</f>
        <v>0</v>
      </c>
      <c r="G229" s="6"/>
      <c r="H229" s="1932" t="s">
        <v>276</v>
      </c>
      <c r="I229" s="1927">
        <v>0</v>
      </c>
      <c r="J229" s="1842"/>
      <c r="K229" s="1808">
        <v>0</v>
      </c>
      <c r="L229" s="310">
        <f>IF(OR($H$76="no",K229=0),0,  K229*IF(OR(H229="FC",H229="FW"),1,POWER((1+'2. TaxData'!$I$62),(I229-'1. AgeData'!$D$28))))</f>
        <v>0</v>
      </c>
    </row>
    <row r="230" spans="1:12" x14ac:dyDescent="0.25">
      <c r="A230" s="307">
        <v>34</v>
      </c>
      <c r="B230" s="1926" t="s">
        <v>276</v>
      </c>
      <c r="C230" s="1927">
        <v>0</v>
      </c>
      <c r="D230" s="1842"/>
      <c r="E230" s="1808">
        <v>0</v>
      </c>
      <c r="F230" s="310">
        <f>IF(OR($H$76="no",E230=0),0,E230*IF(OR(B230="FC",B230="FW"),1,POWER((1+'2. TaxData'!$I$62),(C230-'1. AgeData'!$D$27))))</f>
        <v>0</v>
      </c>
      <c r="G230" s="6"/>
      <c r="H230" s="1932" t="s">
        <v>276</v>
      </c>
      <c r="I230" s="1927">
        <v>0</v>
      </c>
      <c r="J230" s="1842"/>
      <c r="K230" s="1808">
        <v>0</v>
      </c>
      <c r="L230" s="310">
        <f>IF(OR($H$76="no",K230=0),0,  K230*IF(OR(H230="FC",H230="FW"),1,POWER((1+'2. TaxData'!$I$62),(I230-'1. AgeData'!$D$28))))</f>
        <v>0</v>
      </c>
    </row>
    <row r="231" spans="1:12" x14ac:dyDescent="0.25">
      <c r="A231" s="307">
        <v>35</v>
      </c>
      <c r="B231" s="1926" t="s">
        <v>276</v>
      </c>
      <c r="C231" s="1927">
        <v>0</v>
      </c>
      <c r="D231" s="1842"/>
      <c r="E231" s="1808">
        <v>0</v>
      </c>
      <c r="F231" s="310">
        <f>IF(OR($H$76="no",E231=0),0,E231*IF(OR(B231="FC",B231="FW"),1,POWER((1+'2. TaxData'!$I$62),(C231-'1. AgeData'!$D$27))))</f>
        <v>0</v>
      </c>
      <c r="G231" s="6"/>
      <c r="H231" s="1932" t="s">
        <v>276</v>
      </c>
      <c r="I231" s="1927">
        <v>0</v>
      </c>
      <c r="J231" s="1842"/>
      <c r="K231" s="1808">
        <v>0</v>
      </c>
      <c r="L231" s="310">
        <f>IF(OR($H$76="no",K231=0),0,  K231*IF(OR(H231="FC",H231="FW"),1,POWER((1+'2. TaxData'!$I$62),(I231-'1. AgeData'!$D$28))))</f>
        <v>0</v>
      </c>
    </row>
    <row r="232" spans="1:12" x14ac:dyDescent="0.25">
      <c r="A232" s="307">
        <v>36</v>
      </c>
      <c r="B232" s="1926" t="s">
        <v>276</v>
      </c>
      <c r="C232" s="1927">
        <v>0</v>
      </c>
      <c r="D232" s="1842"/>
      <c r="E232" s="1808">
        <v>0</v>
      </c>
      <c r="F232" s="310">
        <f>IF(OR($H$76="no",E232=0),0,E232*IF(OR(B232="FC",B232="FW"),1,POWER((1+'2. TaxData'!$I$62),(C232-'1. AgeData'!$D$27))))</f>
        <v>0</v>
      </c>
      <c r="G232" s="6"/>
      <c r="H232" s="1932" t="s">
        <v>276</v>
      </c>
      <c r="I232" s="1927">
        <v>0</v>
      </c>
      <c r="J232" s="1842"/>
      <c r="K232" s="1808">
        <v>0</v>
      </c>
      <c r="L232" s="310">
        <f>IF(OR($H$76="no",K232=0),0,  K232*IF(OR(H232="FC",H232="FW"),1,POWER((1+'2. TaxData'!$I$62),(I232-'1. AgeData'!$D$28))))</f>
        <v>0</v>
      </c>
    </row>
    <row r="233" spans="1:12" x14ac:dyDescent="0.25">
      <c r="A233" s="307">
        <v>37</v>
      </c>
      <c r="B233" s="1926" t="s">
        <v>276</v>
      </c>
      <c r="C233" s="1927">
        <v>0</v>
      </c>
      <c r="D233" s="1842"/>
      <c r="E233" s="1808">
        <v>0</v>
      </c>
      <c r="F233" s="310">
        <f>IF(OR($H$76="no",E233=0),0,E233*IF(OR(B233="FC",B233="FW"),1,POWER((1+'2. TaxData'!$I$62),(C233-'1. AgeData'!$D$27))))</f>
        <v>0</v>
      </c>
      <c r="G233" s="6"/>
      <c r="H233" s="1932" t="s">
        <v>276</v>
      </c>
      <c r="I233" s="1927">
        <v>0</v>
      </c>
      <c r="J233" s="1842"/>
      <c r="K233" s="1808">
        <v>0</v>
      </c>
      <c r="L233" s="310">
        <f>IF(OR($H$76="no",K233=0),0,  K233*IF(OR(H233="FC",H233="FW"),1,POWER((1+'2. TaxData'!$I$62),(I233-'1. AgeData'!$D$28))))</f>
        <v>0</v>
      </c>
    </row>
    <row r="234" spans="1:12" x14ac:dyDescent="0.25">
      <c r="A234" s="307">
        <v>38</v>
      </c>
      <c r="B234" s="1926" t="s">
        <v>276</v>
      </c>
      <c r="C234" s="1927">
        <v>0</v>
      </c>
      <c r="D234" s="1842"/>
      <c r="E234" s="1808">
        <v>0</v>
      </c>
      <c r="F234" s="310">
        <f>IF(OR($H$76="no",E234=0),0,E234*IF(OR(B234="FC",B234="FW"),1,POWER((1+'2. TaxData'!$I$62),(C234-'1. AgeData'!$D$27))))</f>
        <v>0</v>
      </c>
      <c r="G234" s="6"/>
      <c r="H234" s="1932" t="s">
        <v>276</v>
      </c>
      <c r="I234" s="1927">
        <v>0</v>
      </c>
      <c r="J234" s="1842"/>
      <c r="K234" s="1808">
        <v>0</v>
      </c>
      <c r="L234" s="310">
        <f>IF(OR($H$76="no",K234=0),0,  K234*IF(OR(H234="FC",H234="FW"),1,POWER((1+'2. TaxData'!$I$62),(I234-'1. AgeData'!$D$28))))</f>
        <v>0</v>
      </c>
    </row>
    <row r="235" spans="1:12" x14ac:dyDescent="0.25">
      <c r="A235" s="307">
        <v>39</v>
      </c>
      <c r="B235" s="1926" t="s">
        <v>276</v>
      </c>
      <c r="C235" s="1927">
        <v>0</v>
      </c>
      <c r="D235" s="1842"/>
      <c r="E235" s="1808">
        <v>0</v>
      </c>
      <c r="F235" s="310">
        <f>IF(OR($H$76="no",E235=0),0,E235*IF(OR(B235="FC",B235="FW"),1,POWER((1+'2. TaxData'!$I$62),(C235-'1. AgeData'!$D$27))))</f>
        <v>0</v>
      </c>
      <c r="G235" s="6"/>
      <c r="H235" s="1932" t="s">
        <v>276</v>
      </c>
      <c r="I235" s="1927">
        <v>0</v>
      </c>
      <c r="J235" s="1842"/>
      <c r="K235" s="1808">
        <v>0</v>
      </c>
      <c r="L235" s="310">
        <f>IF(OR($H$76="no",K235=0),0,  K235*IF(OR(H235="FC",H235="FW"),1,POWER((1+'2. TaxData'!$I$62),(I235-'1. AgeData'!$D$28))))</f>
        <v>0</v>
      </c>
    </row>
    <row r="236" spans="1:12" x14ac:dyDescent="0.25">
      <c r="A236" s="307">
        <v>40</v>
      </c>
      <c r="B236" s="1926" t="s">
        <v>276</v>
      </c>
      <c r="C236" s="1927">
        <v>0</v>
      </c>
      <c r="D236" s="1842"/>
      <c r="E236" s="1808">
        <v>0</v>
      </c>
      <c r="F236" s="310">
        <f>IF(OR($H$76="no",E236=0),0,E236*IF(OR(B236="FC",B236="FW"),1,POWER((1+'2. TaxData'!$I$62),(C236-'1. AgeData'!$D$27))))</f>
        <v>0</v>
      </c>
      <c r="G236" s="6"/>
      <c r="H236" s="1932" t="s">
        <v>276</v>
      </c>
      <c r="I236" s="1927">
        <v>0</v>
      </c>
      <c r="J236" s="1842"/>
      <c r="K236" s="1808">
        <v>0</v>
      </c>
      <c r="L236" s="310">
        <f>IF(OR($H$76="no",K236=0),0,  K236*IF(OR(H236="FC",H236="FW"),1,POWER((1+'2. TaxData'!$I$62),(I236-'1. AgeData'!$D$28))))</f>
        <v>0</v>
      </c>
    </row>
    <row r="237" spans="1:12" x14ac:dyDescent="0.25">
      <c r="A237" s="307">
        <v>41</v>
      </c>
      <c r="B237" s="1926" t="s">
        <v>276</v>
      </c>
      <c r="C237" s="1927">
        <v>0</v>
      </c>
      <c r="D237" s="1842"/>
      <c r="E237" s="1808">
        <v>0</v>
      </c>
      <c r="F237" s="310">
        <f>IF(OR($H$76="no",E237=0),0,E237*IF(OR(B237="FC",B237="FW"),1,POWER((1+'2. TaxData'!$I$62),(C237-'1. AgeData'!$D$27))))</f>
        <v>0</v>
      </c>
      <c r="G237" s="6"/>
      <c r="H237" s="1932" t="s">
        <v>276</v>
      </c>
      <c r="I237" s="1927">
        <v>0</v>
      </c>
      <c r="J237" s="1842"/>
      <c r="K237" s="1808">
        <v>0</v>
      </c>
      <c r="L237" s="310">
        <f>IF(OR($H$76="no",K237=0),0,  K237*IF(OR(H237="FC",H237="FW"),1,POWER((1+'2. TaxData'!$I$62),(I237-'1. AgeData'!$D$28))))</f>
        <v>0</v>
      </c>
    </row>
    <row r="238" spans="1:12" x14ac:dyDescent="0.25">
      <c r="A238" s="307">
        <v>42</v>
      </c>
      <c r="B238" s="1926" t="s">
        <v>276</v>
      </c>
      <c r="C238" s="1927">
        <v>0</v>
      </c>
      <c r="D238" s="1842"/>
      <c r="E238" s="1808">
        <v>0</v>
      </c>
      <c r="F238" s="310">
        <f>IF(OR($H$76="no",E238=0),0,E238*IF(OR(B238="FC",B238="FW"),1,POWER((1+'2. TaxData'!$I$62),(C238-'1. AgeData'!$D$27))))</f>
        <v>0</v>
      </c>
      <c r="G238" s="6"/>
      <c r="H238" s="1932" t="s">
        <v>276</v>
      </c>
      <c r="I238" s="1927">
        <v>0</v>
      </c>
      <c r="J238" s="1842"/>
      <c r="K238" s="1808">
        <v>0</v>
      </c>
      <c r="L238" s="310">
        <f>IF(OR($H$76="no",K238=0),0,  K238*IF(OR(H238="FC",H238="FW"),1,POWER((1+'2. TaxData'!$I$62),(I238-'1. AgeData'!$D$28))))</f>
        <v>0</v>
      </c>
    </row>
    <row r="239" spans="1:12" x14ac:dyDescent="0.25">
      <c r="A239" s="307">
        <v>43</v>
      </c>
      <c r="B239" s="1926" t="s">
        <v>276</v>
      </c>
      <c r="C239" s="1927">
        <v>0</v>
      </c>
      <c r="D239" s="1842"/>
      <c r="E239" s="1808">
        <v>0</v>
      </c>
      <c r="F239" s="310">
        <f>IF(OR($H$76="no",E239=0),0,E239*IF(OR(B239="FC",B239="FW"),1,POWER((1+'2. TaxData'!$I$62),(C239-'1. AgeData'!$D$27))))</f>
        <v>0</v>
      </c>
      <c r="G239" s="6"/>
      <c r="H239" s="1932" t="s">
        <v>276</v>
      </c>
      <c r="I239" s="1927">
        <v>0</v>
      </c>
      <c r="J239" s="1842"/>
      <c r="K239" s="1808">
        <v>0</v>
      </c>
      <c r="L239" s="310">
        <f>IF(OR($H$76="no",K239=0),0,  K239*IF(OR(H239="FC",H239="FW"),1,POWER((1+'2. TaxData'!$I$62),(I239-'1. AgeData'!$D$28))))</f>
        <v>0</v>
      </c>
    </row>
    <row r="240" spans="1:12" x14ac:dyDescent="0.25">
      <c r="A240" s="307">
        <v>44</v>
      </c>
      <c r="B240" s="1926" t="s">
        <v>276</v>
      </c>
      <c r="C240" s="1927">
        <v>0</v>
      </c>
      <c r="D240" s="1842"/>
      <c r="E240" s="1808">
        <v>0</v>
      </c>
      <c r="F240" s="310">
        <f>IF(OR($H$76="no",E240=0),0,E240*IF(OR(B240="FC",B240="FW"),1,POWER((1+'2. TaxData'!$I$62),(C240-'1. AgeData'!$D$27))))</f>
        <v>0</v>
      </c>
      <c r="G240" s="6"/>
      <c r="H240" s="1932" t="s">
        <v>276</v>
      </c>
      <c r="I240" s="1927">
        <v>0</v>
      </c>
      <c r="J240" s="1842"/>
      <c r="K240" s="1808">
        <v>0</v>
      </c>
      <c r="L240" s="310">
        <f>IF(OR($H$76="no",K240=0),0,  K240*IF(OR(H240="FC",H240="FW"),1,POWER((1+'2. TaxData'!$I$62),(I240-'1. AgeData'!$D$28))))</f>
        <v>0</v>
      </c>
    </row>
    <row r="241" spans="1:12" x14ac:dyDescent="0.25">
      <c r="A241" s="307">
        <v>45</v>
      </c>
      <c r="B241" s="1926" t="s">
        <v>276</v>
      </c>
      <c r="C241" s="1927">
        <v>0</v>
      </c>
      <c r="D241" s="1842"/>
      <c r="E241" s="1808">
        <v>0</v>
      </c>
      <c r="F241" s="310">
        <f>IF(OR($H$76="no",E241=0),0,E241*IF(OR(B241="FC",B241="FW"),1,POWER((1+'2. TaxData'!$I$62),(C241-'1. AgeData'!$D$27))))</f>
        <v>0</v>
      </c>
      <c r="G241" s="6"/>
      <c r="H241" s="1932" t="s">
        <v>276</v>
      </c>
      <c r="I241" s="1927">
        <v>0</v>
      </c>
      <c r="J241" s="1842"/>
      <c r="K241" s="1808">
        <v>0</v>
      </c>
      <c r="L241" s="310">
        <f>IF(OR($H$76="no",K241=0),0,  K241*IF(OR(H241="FC",H241="FW"),1,POWER((1+'2. TaxData'!$I$62),(I241-'1. AgeData'!$D$28))))</f>
        <v>0</v>
      </c>
    </row>
    <row r="242" spans="1:12" x14ac:dyDescent="0.25">
      <c r="A242" s="307">
        <v>46</v>
      </c>
      <c r="B242" s="1926" t="s">
        <v>276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32" t="s">
        <v>276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276</v>
      </c>
      <c r="C243" s="1927">
        <v>0</v>
      </c>
      <c r="D243" s="1842"/>
      <c r="E243" s="1808">
        <v>0</v>
      </c>
      <c r="F243" s="310">
        <f>IF(OR($H$76="no",E243=0),0,E243*IF(OR(B243="FC",B243="FW"),1,POWER((1+'2. TaxData'!$I$62),(C243-'1. AgeData'!$D$27))))</f>
        <v>0</v>
      </c>
      <c r="G243" s="6"/>
      <c r="H243" s="1932" t="s">
        <v>276</v>
      </c>
      <c r="I243" s="1927">
        <v>0</v>
      </c>
      <c r="J243" s="1842"/>
      <c r="K243" s="1808">
        <v>0</v>
      </c>
      <c r="L243" s="310">
        <f>IF(OR($H$76="no",K243=0),0,  K243*IF(OR(H243="FC",H243="FW"),1,POWER((1+'2. TaxData'!$I$62),(I243-'1. AgeData'!$D$28))))</f>
        <v>0</v>
      </c>
    </row>
    <row r="244" spans="1:12" x14ac:dyDescent="0.25">
      <c r="A244" s="307">
        <v>48</v>
      </c>
      <c r="B244" s="1926" t="s">
        <v>276</v>
      </c>
      <c r="C244" s="1927">
        <v>0</v>
      </c>
      <c r="D244" s="1842"/>
      <c r="E244" s="1808">
        <v>0</v>
      </c>
      <c r="F244" s="310">
        <f>IF(OR($H$76="no",E244=0),0,E244*IF(OR(B244="FC",B244="FW"),1,POWER((1+'2. TaxData'!$I$62),(C244-'1. AgeData'!$D$27))))</f>
        <v>0</v>
      </c>
      <c r="G244" s="6"/>
      <c r="H244" s="1932" t="s">
        <v>276</v>
      </c>
      <c r="I244" s="1927">
        <v>0</v>
      </c>
      <c r="J244" s="1842"/>
      <c r="K244" s="1808">
        <v>0</v>
      </c>
      <c r="L244" s="310">
        <f>IF(OR($H$76="no",K244=0),0,  K244*IF(OR(H244="FC",H244="FW"),1,POWER((1+'2. TaxData'!$I$62),(I244-'1. AgeData'!$D$28))))</f>
        <v>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0</v>
      </c>
      <c r="B313" s="31">
        <f>'1. AgeData'!$D$28</f>
        <v>0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0</v>
      </c>
      <c r="J313" s="955">
        <f>H361</f>
        <v>0</v>
      </c>
      <c r="K313" s="950">
        <f t="shared" ref="K313:K347" si="6">G313+I313</f>
        <v>0</v>
      </c>
      <c r="L313" s="956">
        <f t="shared" ref="L313:L347" si="7">H313+J313</f>
        <v>0</v>
      </c>
    </row>
    <row r="314" spans="1:12" x14ac:dyDescent="0.25">
      <c r="A314" s="61">
        <f>A313+1</f>
        <v>1</v>
      </c>
      <c r="B314" s="31">
        <f>B313+1</f>
        <v>1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0</v>
      </c>
      <c r="J314" s="955">
        <f t="shared" ref="J314:J347" si="9">H362</f>
        <v>0</v>
      </c>
      <c r="K314" s="950">
        <f t="shared" si="6"/>
        <v>0</v>
      </c>
      <c r="L314" s="956">
        <f t="shared" si="7"/>
        <v>0</v>
      </c>
    </row>
    <row r="315" spans="1:12" x14ac:dyDescent="0.25">
      <c r="A315" s="61">
        <f t="shared" ref="A315:B330" si="10">A314+1</f>
        <v>2</v>
      </c>
      <c r="B315" s="297">
        <f t="shared" si="10"/>
        <v>2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0</v>
      </c>
      <c r="J315" s="955">
        <f t="shared" si="9"/>
        <v>0</v>
      </c>
      <c r="K315" s="950">
        <f t="shared" si="6"/>
        <v>0</v>
      </c>
      <c r="L315" s="956">
        <f t="shared" si="7"/>
        <v>0</v>
      </c>
    </row>
    <row r="316" spans="1:12" x14ac:dyDescent="0.25">
      <c r="A316" s="694">
        <f t="shared" si="10"/>
        <v>3</v>
      </c>
      <c r="B316" s="31">
        <f t="shared" si="10"/>
        <v>3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4</v>
      </c>
      <c r="B317" s="31">
        <f t="shared" si="10"/>
        <v>4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5</v>
      </c>
      <c r="B318" s="31">
        <f t="shared" si="10"/>
        <v>5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0</v>
      </c>
      <c r="K318" s="950">
        <f t="shared" si="6"/>
        <v>0</v>
      </c>
      <c r="L318" s="956">
        <f t="shared" ref="L318:L338" si="14">H318+J318</f>
        <v>0</v>
      </c>
    </row>
    <row r="319" spans="1:12" x14ac:dyDescent="0.25">
      <c r="A319" s="61">
        <f t="shared" si="10"/>
        <v>6</v>
      </c>
      <c r="B319" s="31">
        <f t="shared" si="10"/>
        <v>6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0</v>
      </c>
      <c r="K319" s="950">
        <f t="shared" si="6"/>
        <v>0</v>
      </c>
      <c r="L319" s="956">
        <f t="shared" si="14"/>
        <v>0</v>
      </c>
    </row>
    <row r="320" spans="1:12" x14ac:dyDescent="0.25">
      <c r="A320" s="695">
        <f t="shared" si="10"/>
        <v>7</v>
      </c>
      <c r="B320" s="693">
        <f t="shared" si="10"/>
        <v>7</v>
      </c>
      <c r="C320" s="1692">
        <f t="shared" si="2"/>
        <v>0</v>
      </c>
      <c r="D320" s="1209">
        <f t="shared" si="3"/>
        <v>0</v>
      </c>
      <c r="E320" s="1692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0</v>
      </c>
      <c r="J320" s="1351">
        <f t="shared" si="13"/>
        <v>0</v>
      </c>
      <c r="K320" s="1350">
        <f t="shared" ref="K320:K333" si="16">G320+I320</f>
        <v>0</v>
      </c>
      <c r="L320" s="956">
        <f t="shared" si="14"/>
        <v>0</v>
      </c>
    </row>
    <row r="321" spans="1:12" x14ac:dyDescent="0.25">
      <c r="A321" s="61">
        <f t="shared" si="10"/>
        <v>8</v>
      </c>
      <c r="B321" s="31">
        <f t="shared" si="10"/>
        <v>8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0</v>
      </c>
      <c r="J321" s="955">
        <f t="shared" si="13"/>
        <v>0</v>
      </c>
      <c r="K321" s="950">
        <f t="shared" si="16"/>
        <v>0</v>
      </c>
      <c r="L321" s="956">
        <f t="shared" si="14"/>
        <v>0</v>
      </c>
    </row>
    <row r="322" spans="1:12" x14ac:dyDescent="0.25">
      <c r="A322" s="61">
        <f t="shared" si="10"/>
        <v>9</v>
      </c>
      <c r="B322" s="31">
        <f t="shared" si="10"/>
        <v>9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0</v>
      </c>
      <c r="J322" s="955">
        <f t="shared" si="13"/>
        <v>0</v>
      </c>
      <c r="K322" s="950">
        <f t="shared" si="16"/>
        <v>0</v>
      </c>
      <c r="L322" s="956">
        <f t="shared" si="14"/>
        <v>0</v>
      </c>
    </row>
    <row r="323" spans="1:12" x14ac:dyDescent="0.25">
      <c r="A323" s="695">
        <f t="shared" si="10"/>
        <v>10</v>
      </c>
      <c r="B323" s="297">
        <f t="shared" si="10"/>
        <v>10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0</v>
      </c>
      <c r="J323" s="955">
        <f t="shared" si="13"/>
        <v>0</v>
      </c>
      <c r="K323" s="950">
        <f t="shared" si="16"/>
        <v>0</v>
      </c>
      <c r="L323" s="956">
        <f t="shared" si="14"/>
        <v>0</v>
      </c>
    </row>
    <row r="324" spans="1:12" x14ac:dyDescent="0.25">
      <c r="A324" s="61">
        <f t="shared" si="10"/>
        <v>11</v>
      </c>
      <c r="B324" s="31">
        <f t="shared" si="10"/>
        <v>11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0</v>
      </c>
      <c r="J324" s="955">
        <f t="shared" si="13"/>
        <v>0</v>
      </c>
      <c r="K324" s="950">
        <f t="shared" si="16"/>
        <v>0</v>
      </c>
      <c r="L324" s="956">
        <f t="shared" si="14"/>
        <v>0</v>
      </c>
    </row>
    <row r="325" spans="1:12" x14ac:dyDescent="0.25">
      <c r="A325" s="695">
        <f t="shared" si="10"/>
        <v>12</v>
      </c>
      <c r="B325" s="693">
        <f t="shared" si="10"/>
        <v>12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0</v>
      </c>
      <c r="J325" s="955">
        <f t="shared" si="13"/>
        <v>0</v>
      </c>
      <c r="K325" s="950">
        <f t="shared" si="16"/>
        <v>0</v>
      </c>
      <c r="L325" s="956">
        <f t="shared" si="14"/>
        <v>0</v>
      </c>
    </row>
    <row r="326" spans="1:12" x14ac:dyDescent="0.25">
      <c r="A326" s="61">
        <f t="shared" si="10"/>
        <v>13</v>
      </c>
      <c r="B326" s="31">
        <f t="shared" si="10"/>
        <v>13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0</v>
      </c>
      <c r="J326" s="955">
        <f t="shared" si="13"/>
        <v>0</v>
      </c>
      <c r="K326" s="950">
        <f t="shared" si="16"/>
        <v>0</v>
      </c>
      <c r="L326" s="956">
        <f t="shared" si="14"/>
        <v>0</v>
      </c>
    </row>
    <row r="327" spans="1:12" x14ac:dyDescent="0.25">
      <c r="A327" s="61">
        <f t="shared" si="10"/>
        <v>14</v>
      </c>
      <c r="B327" s="31">
        <f t="shared" si="10"/>
        <v>14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0</v>
      </c>
      <c r="J327" s="955">
        <f t="shared" si="13"/>
        <v>0</v>
      </c>
      <c r="K327" s="950">
        <f t="shared" si="16"/>
        <v>0</v>
      </c>
      <c r="L327" s="956">
        <f t="shared" si="14"/>
        <v>0</v>
      </c>
    </row>
    <row r="328" spans="1:12" x14ac:dyDescent="0.25">
      <c r="A328" s="61">
        <f t="shared" si="10"/>
        <v>15</v>
      </c>
      <c r="B328" s="31">
        <f t="shared" si="10"/>
        <v>15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0</v>
      </c>
      <c r="J328" s="955">
        <f t="shared" si="13"/>
        <v>0</v>
      </c>
      <c r="K328" s="950">
        <f t="shared" si="16"/>
        <v>0</v>
      </c>
      <c r="L328" s="956">
        <f t="shared" si="14"/>
        <v>0</v>
      </c>
    </row>
    <row r="329" spans="1:12" x14ac:dyDescent="0.25">
      <c r="A329" s="61">
        <f t="shared" si="10"/>
        <v>16</v>
      </c>
      <c r="B329" s="31">
        <f t="shared" si="10"/>
        <v>16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0</v>
      </c>
      <c r="J329" s="955">
        <f t="shared" si="13"/>
        <v>0</v>
      </c>
      <c r="K329" s="950">
        <f t="shared" si="16"/>
        <v>0</v>
      </c>
      <c r="L329" s="956">
        <f t="shared" si="14"/>
        <v>0</v>
      </c>
    </row>
    <row r="330" spans="1:12" x14ac:dyDescent="0.25">
      <c r="A330" s="61">
        <f t="shared" si="10"/>
        <v>17</v>
      </c>
      <c r="B330" s="31">
        <f t="shared" si="10"/>
        <v>17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0</v>
      </c>
      <c r="J330" s="955">
        <f t="shared" si="13"/>
        <v>0</v>
      </c>
      <c r="K330" s="950">
        <f t="shared" si="16"/>
        <v>0</v>
      </c>
      <c r="L330" s="956">
        <f t="shared" si="14"/>
        <v>0</v>
      </c>
    </row>
    <row r="331" spans="1:12" x14ac:dyDescent="0.25">
      <c r="A331" s="61">
        <f t="shared" ref="A331:B346" si="17">A330+1</f>
        <v>18</v>
      </c>
      <c r="B331" s="31">
        <f t="shared" si="17"/>
        <v>18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0</v>
      </c>
      <c r="J331" s="955">
        <f t="shared" si="13"/>
        <v>0</v>
      </c>
      <c r="K331" s="950">
        <f t="shared" si="16"/>
        <v>0</v>
      </c>
      <c r="L331" s="956">
        <f t="shared" si="14"/>
        <v>0</v>
      </c>
    </row>
    <row r="332" spans="1:12" x14ac:dyDescent="0.25">
      <c r="A332" s="61">
        <f t="shared" si="17"/>
        <v>19</v>
      </c>
      <c r="B332" s="31">
        <f t="shared" si="17"/>
        <v>19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0</v>
      </c>
      <c r="J332" s="955">
        <f t="shared" si="13"/>
        <v>0</v>
      </c>
      <c r="K332" s="950">
        <f t="shared" si="16"/>
        <v>0</v>
      </c>
      <c r="L332" s="956">
        <f t="shared" si="14"/>
        <v>0</v>
      </c>
    </row>
    <row r="333" spans="1:12" x14ac:dyDescent="0.25">
      <c r="A333" s="61">
        <f t="shared" si="17"/>
        <v>20</v>
      </c>
      <c r="B333" s="31">
        <f t="shared" si="17"/>
        <v>20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0</v>
      </c>
      <c r="J333" s="955">
        <f t="shared" si="13"/>
        <v>0</v>
      </c>
      <c r="K333" s="950">
        <f t="shared" si="16"/>
        <v>0</v>
      </c>
      <c r="L333" s="956">
        <f t="shared" si="14"/>
        <v>0</v>
      </c>
    </row>
    <row r="334" spans="1:12" x14ac:dyDescent="0.25">
      <c r="A334" s="61">
        <f t="shared" si="17"/>
        <v>21</v>
      </c>
      <c r="B334" s="31">
        <f t="shared" si="17"/>
        <v>21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0</v>
      </c>
      <c r="J334" s="955">
        <f t="shared" si="13"/>
        <v>0</v>
      </c>
      <c r="K334" s="950">
        <f t="shared" si="6"/>
        <v>0</v>
      </c>
      <c r="L334" s="956">
        <f t="shared" si="14"/>
        <v>0</v>
      </c>
    </row>
    <row r="335" spans="1:12" x14ac:dyDescent="0.25">
      <c r="A335" s="61">
        <f t="shared" si="17"/>
        <v>22</v>
      </c>
      <c r="B335" s="31">
        <f t="shared" si="17"/>
        <v>22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0</v>
      </c>
      <c r="J335" s="955">
        <f t="shared" si="13"/>
        <v>0</v>
      </c>
      <c r="K335" s="950">
        <f t="shared" si="6"/>
        <v>0</v>
      </c>
      <c r="L335" s="956">
        <f t="shared" si="14"/>
        <v>0</v>
      </c>
    </row>
    <row r="336" spans="1:12" x14ac:dyDescent="0.25">
      <c r="A336" s="61">
        <f t="shared" si="17"/>
        <v>23</v>
      </c>
      <c r="B336" s="31">
        <f t="shared" si="17"/>
        <v>23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0</v>
      </c>
      <c r="J336" s="955">
        <f t="shared" si="13"/>
        <v>0</v>
      </c>
      <c r="K336" s="950">
        <f t="shared" si="6"/>
        <v>0</v>
      </c>
      <c r="L336" s="956">
        <f t="shared" si="14"/>
        <v>0</v>
      </c>
    </row>
    <row r="337" spans="1:16" x14ac:dyDescent="0.25">
      <c r="A337" s="61">
        <f t="shared" si="17"/>
        <v>24</v>
      </c>
      <c r="B337" s="31">
        <f t="shared" si="17"/>
        <v>24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0</v>
      </c>
      <c r="J337" s="955">
        <f t="shared" si="13"/>
        <v>0</v>
      </c>
      <c r="K337" s="950">
        <f t="shared" si="6"/>
        <v>0</v>
      </c>
      <c r="L337" s="956">
        <f t="shared" si="14"/>
        <v>0</v>
      </c>
    </row>
    <row r="338" spans="1:16" x14ac:dyDescent="0.25">
      <c r="A338" s="695">
        <f t="shared" si="17"/>
        <v>25</v>
      </c>
      <c r="B338" s="693">
        <f t="shared" si="17"/>
        <v>25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0</v>
      </c>
      <c r="J338" s="955">
        <f t="shared" si="13"/>
        <v>0</v>
      </c>
      <c r="K338" s="950">
        <f t="shared" si="6"/>
        <v>0</v>
      </c>
      <c r="L338" s="956">
        <f t="shared" si="14"/>
        <v>0</v>
      </c>
    </row>
    <row r="339" spans="1:16" x14ac:dyDescent="0.25">
      <c r="A339" s="61">
        <f t="shared" si="17"/>
        <v>26</v>
      </c>
      <c r="B339" s="31">
        <f t="shared" si="17"/>
        <v>26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0</v>
      </c>
      <c r="K339" s="950">
        <f t="shared" si="6"/>
        <v>0</v>
      </c>
      <c r="L339" s="956">
        <f t="shared" si="7"/>
        <v>0</v>
      </c>
    </row>
    <row r="340" spans="1:16" x14ac:dyDescent="0.25">
      <c r="A340" s="61">
        <f t="shared" si="17"/>
        <v>27</v>
      </c>
      <c r="B340" s="31">
        <f t="shared" si="17"/>
        <v>27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0</v>
      </c>
      <c r="K340" s="950">
        <f t="shared" si="6"/>
        <v>0</v>
      </c>
      <c r="L340" s="956">
        <f t="shared" si="7"/>
        <v>0</v>
      </c>
    </row>
    <row r="341" spans="1:16" x14ac:dyDescent="0.25">
      <c r="A341" s="61">
        <f t="shared" si="17"/>
        <v>28</v>
      </c>
      <c r="B341" s="31">
        <f t="shared" si="17"/>
        <v>28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0</v>
      </c>
      <c r="K341" s="950">
        <f t="shared" si="6"/>
        <v>0</v>
      </c>
      <c r="L341" s="956">
        <f t="shared" si="7"/>
        <v>0</v>
      </c>
    </row>
    <row r="342" spans="1:16" x14ac:dyDescent="0.25">
      <c r="A342" s="61">
        <f t="shared" si="17"/>
        <v>29</v>
      </c>
      <c r="B342" s="31">
        <f t="shared" si="17"/>
        <v>29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0</v>
      </c>
      <c r="K342" s="950">
        <f t="shared" si="6"/>
        <v>0</v>
      </c>
      <c r="L342" s="956">
        <f t="shared" si="7"/>
        <v>0</v>
      </c>
    </row>
    <row r="343" spans="1:16" x14ac:dyDescent="0.25">
      <c r="A343" s="61">
        <f t="shared" si="17"/>
        <v>30</v>
      </c>
      <c r="B343" s="31">
        <f t="shared" si="17"/>
        <v>30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0</v>
      </c>
      <c r="K343" s="950">
        <f t="shared" si="6"/>
        <v>0</v>
      </c>
      <c r="L343" s="956">
        <f t="shared" si="7"/>
        <v>0</v>
      </c>
    </row>
    <row r="344" spans="1:16" x14ac:dyDescent="0.25">
      <c r="A344" s="61">
        <f t="shared" si="17"/>
        <v>31</v>
      </c>
      <c r="B344" s="31">
        <f t="shared" si="17"/>
        <v>31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0</v>
      </c>
      <c r="K344" s="950">
        <f t="shared" si="6"/>
        <v>0</v>
      </c>
      <c r="L344" s="956">
        <f t="shared" si="7"/>
        <v>0</v>
      </c>
    </row>
    <row r="345" spans="1:16" x14ac:dyDescent="0.25">
      <c r="A345" s="61">
        <f t="shared" si="17"/>
        <v>32</v>
      </c>
      <c r="B345" s="31">
        <f t="shared" si="17"/>
        <v>32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0</v>
      </c>
      <c r="K345" s="950">
        <f t="shared" si="6"/>
        <v>0</v>
      </c>
      <c r="L345" s="956">
        <f t="shared" si="7"/>
        <v>0</v>
      </c>
    </row>
    <row r="346" spans="1:16" x14ac:dyDescent="0.25">
      <c r="A346" s="61">
        <f t="shared" si="17"/>
        <v>33</v>
      </c>
      <c r="B346" s="31">
        <f t="shared" si="17"/>
        <v>33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34</v>
      </c>
      <c r="B347" s="31">
        <f t="shared" si="18"/>
        <v>34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35</v>
      </c>
      <c r="B348" s="31">
        <f t="shared" si="18"/>
        <v>35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36</v>
      </c>
      <c r="B349" s="697">
        <f t="shared" si="18"/>
        <v>36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0</v>
      </c>
      <c r="D351" s="2316">
        <f t="shared" si="19"/>
        <v>0</v>
      </c>
      <c r="E351" s="2334">
        <f t="shared" si="19"/>
        <v>0</v>
      </c>
      <c r="F351" s="2335">
        <f t="shared" si="19"/>
        <v>0</v>
      </c>
      <c r="G351" s="2325">
        <f t="shared" si="19"/>
        <v>0</v>
      </c>
      <c r="H351" s="2326">
        <f t="shared" si="19"/>
        <v>0</v>
      </c>
      <c r="I351" s="2319">
        <f>SUM(I313:I349)</f>
        <v>0</v>
      </c>
      <c r="J351" s="2320">
        <f>SUM(J313:J349)</f>
        <v>0</v>
      </c>
      <c r="K351" s="2330">
        <f>SUM(K313:K349)</f>
        <v>0</v>
      </c>
      <c r="L351" s="2331">
        <f>SUM(L313:L349)</f>
        <v>0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0</v>
      </c>
      <c r="B361" s="698">
        <f>'1. AgeData'!$D$28</f>
        <v>0</v>
      </c>
      <c r="C361" s="951">
        <f>IF(OR(A361&gt;$G$137,A361&lt;$G$131,'S. Setup'!$J$78&lt;&gt;"yes"),0,$G$124*POWER((1+$G$127),(A361-A$361)))</f>
        <v>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1</v>
      </c>
      <c r="B362" s="698">
        <f>B361+1</f>
        <v>1</v>
      </c>
      <c r="C362" s="953">
        <f>IF(OR(A362&gt;$G$137,A362&lt;$G$131,'S. Setup'!$J$78&lt;&gt;"yes"),0,$G$124*POWER((1+$G$127),(A362-A$361)))</f>
        <v>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2</v>
      </c>
      <c r="B363" s="698">
        <f t="shared" ref="B363:B395" si="23">B362+1</f>
        <v>2</v>
      </c>
      <c r="C363" s="953">
        <f>IF(OR(A363&gt;$G$137,A363&lt;$G$131,'S. Setup'!$J$78&lt;&gt;"yes"),0,$G$124*POWER((1+$G$127),(A363-A$361)))</f>
        <v>0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0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3</v>
      </c>
      <c r="B364" s="698">
        <f t="shared" si="23"/>
        <v>3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4</v>
      </c>
      <c r="B365" s="698">
        <f t="shared" si="23"/>
        <v>4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5</v>
      </c>
      <c r="B366" s="570">
        <f t="shared" si="23"/>
        <v>5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0</v>
      </c>
      <c r="G366" s="1349">
        <f t="shared" si="20"/>
        <v>0</v>
      </c>
      <c r="H366" s="1352">
        <f t="shared" ref="H366:H386" si="24">D366-F366</f>
        <v>0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</v>
      </c>
      <c r="B367" s="698">
        <f t="shared" si="23"/>
        <v>6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0</v>
      </c>
      <c r="G367" s="953">
        <f t="shared" si="20"/>
        <v>0</v>
      </c>
      <c r="H367" s="956">
        <f t="shared" si="24"/>
        <v>0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7</v>
      </c>
      <c r="B368" s="570">
        <f t="shared" si="23"/>
        <v>7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0</v>
      </c>
      <c r="F368" s="1351">
        <f>IF(OR(B368&gt;$F$155,B368&lt;$F$149,'S. Setup'!$J$78&lt;&gt;"yes"),0,D537*$F$159)</f>
        <v>0</v>
      </c>
      <c r="G368" s="1349">
        <f t="shared" ref="G368:G381" si="25">C368-E368</f>
        <v>0</v>
      </c>
      <c r="H368" s="956">
        <f t="shared" si="24"/>
        <v>0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8</v>
      </c>
      <c r="B369" s="698">
        <f t="shared" si="23"/>
        <v>8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0</v>
      </c>
      <c r="F369" s="955">
        <f>IF(OR(B369&gt;$F$155,B369&lt;$F$149,'S. Setup'!$J$78&lt;&gt;"yes"),0,D538*$F$159)</f>
        <v>0</v>
      </c>
      <c r="G369" s="953">
        <f t="shared" si="25"/>
        <v>0</v>
      </c>
      <c r="H369" s="956">
        <f t="shared" si="24"/>
        <v>0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9</v>
      </c>
      <c r="B370" s="698">
        <f t="shared" si="23"/>
        <v>9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0</v>
      </c>
      <c r="F370" s="955">
        <f>IF(OR(B370&gt;$F$155,B370&lt;$F$149,'S. Setup'!$J$78&lt;&gt;"yes"),0,D539*$F$159)</f>
        <v>0</v>
      </c>
      <c r="G370" s="953">
        <f t="shared" si="25"/>
        <v>0</v>
      </c>
      <c r="H370" s="956">
        <f t="shared" si="24"/>
        <v>0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10</v>
      </c>
      <c r="B371" s="698">
        <f t="shared" si="23"/>
        <v>10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0</v>
      </c>
      <c r="F371" s="955">
        <f>IF(OR(B371&gt;$F$155,B371&lt;$F$149,'S. Setup'!$J$78&lt;&gt;"yes"),0,D540*$F$159)</f>
        <v>0</v>
      </c>
      <c r="G371" s="953">
        <f t="shared" si="25"/>
        <v>0</v>
      </c>
      <c r="H371" s="956">
        <f t="shared" si="24"/>
        <v>0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11</v>
      </c>
      <c r="B372" s="698">
        <f t="shared" si="23"/>
        <v>11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0</v>
      </c>
      <c r="E372" s="953">
        <f>IF(OR(A372&gt;$F$153,A372&lt;$F$147,'S. Setup'!$J$78&lt;&gt;"yes"),0,C541*$F$158)</f>
        <v>0</v>
      </c>
      <c r="F372" s="955">
        <f>IF(OR(B372&gt;$F$155,B372&lt;$F$149,'S. Setup'!$J$78&lt;&gt;"yes"),0,D541*$F$159)</f>
        <v>0</v>
      </c>
      <c r="G372" s="953">
        <f t="shared" si="25"/>
        <v>0</v>
      </c>
      <c r="H372" s="956">
        <f t="shared" si="24"/>
        <v>0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12</v>
      </c>
      <c r="B373" s="698">
        <f t="shared" si="23"/>
        <v>12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0</v>
      </c>
      <c r="E373" s="953">
        <f>IF(OR(A373&gt;$F$153,A373&lt;$F$147,'S. Setup'!$J$78&lt;&gt;"yes"),0,C542*$F$158)</f>
        <v>0</v>
      </c>
      <c r="F373" s="955">
        <f>IF(OR(B373&gt;$F$155,B373&lt;$F$149,'S. Setup'!$J$78&lt;&gt;"yes"),0,D542*$F$159)</f>
        <v>0</v>
      </c>
      <c r="G373" s="953">
        <f t="shared" si="25"/>
        <v>0</v>
      </c>
      <c r="H373" s="956">
        <f t="shared" si="24"/>
        <v>0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13</v>
      </c>
      <c r="B374" s="698">
        <f t="shared" si="23"/>
        <v>13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0</v>
      </c>
      <c r="E374" s="953">
        <f>IF(OR(A374&gt;$F$153,A374&lt;$F$147,'S. Setup'!$J$78&lt;&gt;"yes"),0,C543*$F$158)</f>
        <v>0</v>
      </c>
      <c r="F374" s="955">
        <f>IF(OR(B374&gt;$F$155,B374&lt;$F$149,'S. Setup'!$J$78&lt;&gt;"yes"),0,D543*$F$159)</f>
        <v>0</v>
      </c>
      <c r="G374" s="953">
        <f t="shared" si="25"/>
        <v>0</v>
      </c>
      <c r="H374" s="956">
        <f t="shared" si="24"/>
        <v>0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14</v>
      </c>
      <c r="B375" s="698">
        <f t="shared" si="23"/>
        <v>14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0</v>
      </c>
      <c r="F375" s="955">
        <f>IF(OR(B375&gt;$F$155,B375&lt;$F$149,'S. Setup'!$J$78&lt;&gt;"yes"),0,D544*$F$159)</f>
        <v>0</v>
      </c>
      <c r="G375" s="953">
        <f t="shared" si="25"/>
        <v>0</v>
      </c>
      <c r="H375" s="956">
        <f t="shared" si="24"/>
        <v>0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15</v>
      </c>
      <c r="B376" s="698">
        <f t="shared" si="23"/>
        <v>15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0</v>
      </c>
      <c r="F376" s="955">
        <f>IF(OR(B376&gt;$F$155,B376&lt;$F$149,'S. Setup'!$J$78&lt;&gt;"yes"),0,D545*$F$159)</f>
        <v>0</v>
      </c>
      <c r="G376" s="953">
        <f t="shared" si="25"/>
        <v>0</v>
      </c>
      <c r="H376" s="956">
        <f t="shared" si="24"/>
        <v>0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16</v>
      </c>
      <c r="B377" s="698">
        <f t="shared" si="23"/>
        <v>16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0</v>
      </c>
      <c r="F377" s="955">
        <f>IF(OR(B377&gt;$F$155,B377&lt;$F$149,'S. Setup'!$J$78&lt;&gt;"yes"),0,D546*$F$159)</f>
        <v>0</v>
      </c>
      <c r="G377" s="953">
        <f t="shared" si="25"/>
        <v>0</v>
      </c>
      <c r="H377" s="956">
        <f t="shared" si="24"/>
        <v>0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17</v>
      </c>
      <c r="B378" s="698">
        <f t="shared" si="23"/>
        <v>17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0</v>
      </c>
      <c r="F378" s="955">
        <f>IF(OR(B378&gt;$F$155,B378&lt;$F$149,'S. Setup'!$J$78&lt;&gt;"yes"),0,D547*$F$159)</f>
        <v>0</v>
      </c>
      <c r="G378" s="953">
        <f t="shared" si="25"/>
        <v>0</v>
      </c>
      <c r="H378" s="956">
        <f t="shared" si="24"/>
        <v>0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18</v>
      </c>
      <c r="B379" s="698">
        <f t="shared" si="23"/>
        <v>18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0</v>
      </c>
      <c r="F379" s="955">
        <f>IF(OR(B379&gt;$F$155,B379&lt;$F$149,'S. Setup'!$J$78&lt;&gt;"yes"),0,D548*$F$159)</f>
        <v>0</v>
      </c>
      <c r="G379" s="953">
        <f t="shared" si="25"/>
        <v>0</v>
      </c>
      <c r="H379" s="956">
        <f t="shared" si="24"/>
        <v>0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19</v>
      </c>
      <c r="B380" s="698">
        <f t="shared" si="23"/>
        <v>19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0</v>
      </c>
      <c r="F380" s="955">
        <f>IF(OR(B380&gt;$F$155,B380&lt;$F$149,'S. Setup'!$J$78&lt;&gt;"yes"),0,D549*$F$159)</f>
        <v>0</v>
      </c>
      <c r="G380" s="953">
        <f t="shared" si="25"/>
        <v>0</v>
      </c>
      <c r="H380" s="956">
        <f t="shared" si="24"/>
        <v>0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20</v>
      </c>
      <c r="B381" s="698">
        <f t="shared" si="23"/>
        <v>20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0</v>
      </c>
      <c r="F381" s="955">
        <f>IF(OR(B381&gt;$F$155,B381&lt;$F$149,'S. Setup'!$J$78&lt;&gt;"yes"),0,D550*$F$159)</f>
        <v>0</v>
      </c>
      <c r="G381" s="953">
        <f t="shared" si="25"/>
        <v>0</v>
      </c>
      <c r="H381" s="956">
        <f t="shared" si="24"/>
        <v>0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21</v>
      </c>
      <c r="B382" s="698">
        <f t="shared" si="23"/>
        <v>21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0</v>
      </c>
      <c r="F382" s="955">
        <f>IF(OR(B382&gt;$F$155,B382&lt;$F$149,'S. Setup'!$J$78&lt;&gt;"yes"),0,D551*$F$159)</f>
        <v>0</v>
      </c>
      <c r="G382" s="953">
        <f t="shared" si="20"/>
        <v>0</v>
      </c>
      <c r="H382" s="956">
        <f t="shared" si="24"/>
        <v>0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22</v>
      </c>
      <c r="B383" s="698">
        <f t="shared" si="23"/>
        <v>22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0</v>
      </c>
      <c r="F383" s="955">
        <f>IF(OR(B383&gt;$F$155,B383&lt;$F$149,'S. Setup'!$J$78&lt;&gt;"yes"),0,D552*$F$159)</f>
        <v>0</v>
      </c>
      <c r="G383" s="953">
        <f t="shared" si="20"/>
        <v>0</v>
      </c>
      <c r="H383" s="956">
        <f t="shared" si="24"/>
        <v>0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23</v>
      </c>
      <c r="B384" s="698">
        <f t="shared" si="23"/>
        <v>23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0</v>
      </c>
      <c r="F384" s="955">
        <f>IF(OR(B384&gt;$F$155,B384&lt;$F$149,'S. Setup'!$J$78&lt;&gt;"yes"),0,D553*$F$159)</f>
        <v>0</v>
      </c>
      <c r="G384" s="953">
        <f t="shared" si="20"/>
        <v>0</v>
      </c>
      <c r="H384" s="956">
        <f t="shared" si="24"/>
        <v>0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24</v>
      </c>
      <c r="B385" s="698">
        <f t="shared" si="23"/>
        <v>24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0</v>
      </c>
      <c r="F385" s="955">
        <f>IF(OR(B385&gt;$F$155,B385&lt;$F$149,'S. Setup'!$J$78&lt;&gt;"yes"),0,D554*$F$159)</f>
        <v>0</v>
      </c>
      <c r="G385" s="953">
        <f t="shared" si="20"/>
        <v>0</v>
      </c>
      <c r="H385" s="956">
        <f t="shared" si="24"/>
        <v>0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25</v>
      </c>
      <c r="B386" s="698">
        <f t="shared" si="23"/>
        <v>25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0</v>
      </c>
      <c r="F386" s="955">
        <f>IF(OR(B386&gt;$F$155,B386&lt;$F$149,'S. Setup'!$J$78&lt;&gt;"yes"),0,D555*$F$159)</f>
        <v>0</v>
      </c>
      <c r="G386" s="953">
        <f t="shared" si="20"/>
        <v>0</v>
      </c>
      <c r="H386" s="956">
        <f t="shared" si="24"/>
        <v>0</v>
      </c>
      <c r="I386" s="6"/>
      <c r="J386" s="2342">
        <f>'1. AgeData'!E115</f>
        <v>0</v>
      </c>
      <c r="K386" s="2343">
        <f>'1. AgeData'!H115</f>
        <v>0</v>
      </c>
      <c r="L386" s="39"/>
    </row>
    <row r="387" spans="1:12" x14ac:dyDescent="0.25">
      <c r="A387" s="307">
        <f t="shared" si="22"/>
        <v>26</v>
      </c>
      <c r="B387" s="698">
        <f t="shared" si="23"/>
        <v>26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0</v>
      </c>
      <c r="G387" s="953">
        <f t="shared" si="20"/>
        <v>0</v>
      </c>
      <c r="H387" s="956">
        <f t="shared" si="21"/>
        <v>0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27</v>
      </c>
      <c r="B388" s="698">
        <f t="shared" si="23"/>
        <v>27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0</v>
      </c>
      <c r="G388" s="953">
        <f t="shared" si="20"/>
        <v>0</v>
      </c>
      <c r="H388" s="956">
        <f t="shared" si="21"/>
        <v>0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28</v>
      </c>
      <c r="B389" s="698">
        <f t="shared" si="23"/>
        <v>28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0</v>
      </c>
      <c r="G389" s="953">
        <f t="shared" si="20"/>
        <v>0</v>
      </c>
      <c r="H389" s="956">
        <f t="shared" si="21"/>
        <v>0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29</v>
      </c>
      <c r="B390" s="698">
        <f t="shared" si="23"/>
        <v>29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0</v>
      </c>
      <c r="G390" s="953">
        <f t="shared" si="20"/>
        <v>0</v>
      </c>
      <c r="H390" s="956">
        <f t="shared" si="21"/>
        <v>0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30</v>
      </c>
      <c r="B391" s="698">
        <f t="shared" si="23"/>
        <v>30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0</v>
      </c>
      <c r="G391" s="953">
        <f t="shared" si="20"/>
        <v>0</v>
      </c>
      <c r="H391" s="956">
        <f t="shared" si="21"/>
        <v>0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31</v>
      </c>
      <c r="B392" s="698">
        <f t="shared" si="23"/>
        <v>31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0</v>
      </c>
      <c r="G392" s="953">
        <f t="shared" si="20"/>
        <v>0</v>
      </c>
      <c r="H392" s="956">
        <f t="shared" si="21"/>
        <v>0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32</v>
      </c>
      <c r="B393" s="698">
        <f t="shared" si="23"/>
        <v>32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0</v>
      </c>
      <c r="G393" s="953">
        <f t="shared" si="20"/>
        <v>0</v>
      </c>
      <c r="H393" s="956">
        <f t="shared" si="21"/>
        <v>0</v>
      </c>
      <c r="I393" s="6"/>
      <c r="J393" s="2342">
        <f>'1. AgeData'!E122</f>
        <v>0</v>
      </c>
      <c r="K393" s="2343">
        <f>'1. AgeData'!H122</f>
        <v>0</v>
      </c>
      <c r="L393" s="39"/>
    </row>
    <row r="394" spans="1:12" x14ac:dyDescent="0.25">
      <c r="A394" s="307">
        <f t="shared" si="22"/>
        <v>33</v>
      </c>
      <c r="B394" s="698">
        <f t="shared" si="23"/>
        <v>33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34</v>
      </c>
      <c r="B395" s="698">
        <f t="shared" si="23"/>
        <v>34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35</v>
      </c>
      <c r="B396" s="698">
        <f>B395+1</f>
        <v>35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36</v>
      </c>
      <c r="B397" s="699">
        <f>B396+1</f>
        <v>36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0</v>
      </c>
      <c r="D399" s="2339">
        <f t="shared" si="26"/>
        <v>0</v>
      </c>
      <c r="E399" s="1328">
        <f>SUM(E361:E397)</f>
        <v>0</v>
      </c>
      <c r="F399" s="1329">
        <f>SUM(F361:F397)</f>
        <v>0</v>
      </c>
      <c r="G399" s="1332">
        <f>SUM(G361:G397)</f>
        <v>0</v>
      </c>
      <c r="H399" s="1333">
        <f>SUM(H361:H397)</f>
        <v>0</v>
      </c>
      <c r="I399" s="6"/>
      <c r="J399" s="1069">
        <f t="shared" ref="J399:K399" si="27">SUM(J361:J397)</f>
        <v>0</v>
      </c>
      <c r="K399" s="1070">
        <f t="shared" si="27"/>
        <v>0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0</v>
      </c>
      <c r="D512" s="1325"/>
      <c r="E512" s="2350">
        <f>SUM(E408:E510)</f>
        <v>0</v>
      </c>
      <c r="F512" s="1325"/>
      <c r="G512" s="2346">
        <f>SUM(G408:G510)</f>
        <v>0</v>
      </c>
      <c r="H512" s="1325"/>
      <c r="I512" s="2350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3341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3340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0</v>
      </c>
      <c r="B530" s="893">
        <f>'1. AgeData'!$D$28</f>
        <v>0</v>
      </c>
      <c r="C530" s="898">
        <f>(J361+$F$57)*IF(OR(A530&lt;='1. AgeData'!$I$27,'S. Setup'!J$80="keep"),1,0)</f>
        <v>0</v>
      </c>
      <c r="D530" s="899">
        <f>(K361+$F$58)*IF(OR(B530&lt;='1. AgeData'!$I$28,'S. Setup'!J$80="keep"), 1,0)</f>
        <v>0</v>
      </c>
      <c r="E530" s="1045">
        <f>IF(C530&lt;=0,0,C530*$H$109)</f>
        <v>0</v>
      </c>
      <c r="F530" s="2099">
        <f>IF(D530&lt;=0,0,D530*$H$110)</f>
        <v>0</v>
      </c>
      <c r="G530" s="2099">
        <f>IF(C530&lt;=0,0,C530*$H$105)</f>
        <v>0</v>
      </c>
      <c r="H530" s="2099">
        <f>IF(D530&lt;=0,0,D530*$H$106)</f>
        <v>0</v>
      </c>
      <c r="I530" s="2099">
        <f>IF(C530&lt;=0,0,C530*$H$113)</f>
        <v>0</v>
      </c>
      <c r="J530" s="1542">
        <f>IF(D530&lt;=0,0,D530*$H$114)</f>
        <v>0</v>
      </c>
      <c r="K530" s="898">
        <f t="shared" ref="K530" si="61">E530+G530+H530</f>
        <v>0</v>
      </c>
      <c r="L530" s="900">
        <f t="shared" ref="L530" si="62">F530+H530+I530</f>
        <v>0</v>
      </c>
      <c r="M530" s="891"/>
    </row>
    <row r="531" spans="1:13" x14ac:dyDescent="0.25">
      <c r="A531" s="894">
        <f>A530+1</f>
        <v>1</v>
      </c>
      <c r="B531" s="918">
        <f>B530+1</f>
        <v>1</v>
      </c>
      <c r="C531" s="1046">
        <f>(C530+E530+G530+I530+G361+J361+'11. CashData'!M42)*IF(OR(A531&lt;='1. AgeData'!$I$27,'S. Setup'!J$80="keep"), 1,0)</f>
        <v>0</v>
      </c>
      <c r="D531" s="1049">
        <f>(D530+F530+H530+J530+K361+H361+'11. CashData'!N42)*IF(OR(B531&lt;='1. AgeData'!$I$28,'S. Setup'!J$80="keep"), 1,0)</f>
        <v>0</v>
      </c>
      <c r="E531" s="1046">
        <f t="shared" ref="E531:E566" si="63">IF(C531&lt;=0,0,C531*$H$109)</f>
        <v>0</v>
      </c>
      <c r="F531" s="968">
        <f t="shared" ref="F531:F566" si="64">IF(D531&lt;=0,0,D531*$H$110)</f>
        <v>0</v>
      </c>
      <c r="G531" s="968">
        <f t="shared" ref="G531:G566" si="65">IF(C531&lt;=0,0,C531*$H$105)</f>
        <v>0</v>
      </c>
      <c r="H531" s="968">
        <f t="shared" ref="H531:H566" si="66">IF(D531&lt;=0,0,D531*$H$106)</f>
        <v>0</v>
      </c>
      <c r="I531" s="968">
        <f t="shared" ref="I531:I566" si="67">IF(C531&lt;=0,0,C531*$H$113)</f>
        <v>0</v>
      </c>
      <c r="J531" s="902">
        <f t="shared" ref="J531:J566" si="68">IF(D531&lt;=0,0,D531*$H$114)</f>
        <v>0</v>
      </c>
      <c r="K531" s="901">
        <f t="shared" ref="K531:K566" si="69">E531+G531+H531</f>
        <v>0</v>
      </c>
      <c r="L531" s="1047">
        <f t="shared" ref="L531:L566" si="70">F531+H531+I531</f>
        <v>0</v>
      </c>
      <c r="M531" s="891"/>
    </row>
    <row r="532" spans="1:13" x14ac:dyDescent="0.25">
      <c r="A532" s="894">
        <f t="shared" ref="A532:A566" si="71">A531+1</f>
        <v>2</v>
      </c>
      <c r="B532" s="918">
        <f t="shared" ref="B532:B566" si="72">B531+1</f>
        <v>2</v>
      </c>
      <c r="C532" s="1046">
        <f>(C531+E531+G531+I531+G362+J362+'11. CashData'!M43)*IF(OR(A532&lt;='1. AgeData'!$I$27,'S. Setup'!J$80="keep"), 1,0)</f>
        <v>0</v>
      </c>
      <c r="D532" s="1049">
        <f>(D531+F531+H531+J531+K362+H362+'11. CashData'!N43)*IF(OR(B532&lt;='1. AgeData'!$I$28,'S. Setup'!J$80="keep"), 1,0)</f>
        <v>0</v>
      </c>
      <c r="E532" s="1046">
        <f t="shared" si="63"/>
        <v>0</v>
      </c>
      <c r="F532" s="968">
        <f t="shared" si="64"/>
        <v>0</v>
      </c>
      <c r="G532" s="968">
        <f t="shared" si="65"/>
        <v>0</v>
      </c>
      <c r="H532" s="968">
        <f t="shared" si="66"/>
        <v>0</v>
      </c>
      <c r="I532" s="968">
        <f t="shared" si="67"/>
        <v>0</v>
      </c>
      <c r="J532" s="902">
        <f t="shared" si="68"/>
        <v>0</v>
      </c>
      <c r="K532" s="901">
        <f t="shared" si="69"/>
        <v>0</v>
      </c>
      <c r="L532" s="1047">
        <f t="shared" si="70"/>
        <v>0</v>
      </c>
      <c r="M532" s="891"/>
    </row>
    <row r="533" spans="1:13" x14ac:dyDescent="0.25">
      <c r="A533" s="894">
        <f t="shared" si="71"/>
        <v>3</v>
      </c>
      <c r="B533" s="918">
        <f t="shared" si="72"/>
        <v>3</v>
      </c>
      <c r="C533" s="1046">
        <f>(C532+E532+G532+I532+G363+J363+'11. CashData'!M44)*IF(OR(A533&lt;='1. AgeData'!$I$27,'S. Setup'!J$80="keep"), 1,0)</f>
        <v>0</v>
      </c>
      <c r="D533" s="1049">
        <f>(D532+F532+H532+J532+K363+H363+'11. CashData'!N44)*IF(OR(B533&lt;='1. AgeData'!$I$28,'S. Setup'!J$80="keep"), 1,0)</f>
        <v>0</v>
      </c>
      <c r="E533" s="1046">
        <f t="shared" si="63"/>
        <v>0</v>
      </c>
      <c r="F533" s="968">
        <f t="shared" si="64"/>
        <v>0</v>
      </c>
      <c r="G533" s="968">
        <f t="shared" si="65"/>
        <v>0</v>
      </c>
      <c r="H533" s="968">
        <f t="shared" si="66"/>
        <v>0</v>
      </c>
      <c r="I533" s="968">
        <f t="shared" si="67"/>
        <v>0</v>
      </c>
      <c r="J533" s="902">
        <f t="shared" si="68"/>
        <v>0</v>
      </c>
      <c r="K533" s="901">
        <f t="shared" si="69"/>
        <v>0</v>
      </c>
      <c r="L533" s="1047">
        <f t="shared" si="70"/>
        <v>0</v>
      </c>
      <c r="M533" s="891"/>
    </row>
    <row r="534" spans="1:13" x14ac:dyDescent="0.25">
      <c r="A534" s="894">
        <f t="shared" si="71"/>
        <v>4</v>
      </c>
      <c r="B534" s="918">
        <f t="shared" si="72"/>
        <v>4</v>
      </c>
      <c r="C534" s="1046">
        <f>(C533+E533+G533+I533+G364+J364+'11. CashData'!M45)*IF(OR(A534&lt;='1. AgeData'!$I$27,'S. Setup'!J$80="keep"), 1,0)</f>
        <v>0</v>
      </c>
      <c r="D534" s="1049">
        <f>(D533+F533+H533+J533+K364+H364+'11. CashData'!N45)*IF(OR(B534&lt;='1. AgeData'!$I$28,'S. Setup'!J$80="keep"), 1,0)</f>
        <v>0</v>
      </c>
      <c r="E534" s="1046">
        <f t="shared" si="63"/>
        <v>0</v>
      </c>
      <c r="F534" s="968">
        <f t="shared" si="64"/>
        <v>0</v>
      </c>
      <c r="G534" s="968">
        <f t="shared" si="65"/>
        <v>0</v>
      </c>
      <c r="H534" s="968">
        <f t="shared" si="66"/>
        <v>0</v>
      </c>
      <c r="I534" s="968">
        <f t="shared" si="67"/>
        <v>0</v>
      </c>
      <c r="J534" s="902">
        <f t="shared" si="68"/>
        <v>0</v>
      </c>
      <c r="K534" s="901">
        <f t="shared" si="69"/>
        <v>0</v>
      </c>
      <c r="L534" s="1047">
        <f t="shared" si="70"/>
        <v>0</v>
      </c>
      <c r="M534" s="891"/>
    </row>
    <row r="535" spans="1:13" x14ac:dyDescent="0.25">
      <c r="A535" s="894">
        <f t="shared" si="71"/>
        <v>5</v>
      </c>
      <c r="B535" s="918">
        <f t="shared" si="72"/>
        <v>5</v>
      </c>
      <c r="C535" s="1046">
        <f>(C534+E534+G534+I534+G365+J365+'11. CashData'!M46)*IF(OR(A535&lt;='1. AgeData'!$I$27,'S. Setup'!J$80="keep"), 1,0)</f>
        <v>0</v>
      </c>
      <c r="D535" s="1049">
        <f>(D534+F534+H534+J534+K365+H365+'11. CashData'!N46)*IF(OR(B535&lt;='1. AgeData'!$I$28,'S. Setup'!J$80="keep"), 1,0)</f>
        <v>0</v>
      </c>
      <c r="E535" s="1046">
        <f t="shared" si="63"/>
        <v>0</v>
      </c>
      <c r="F535" s="968">
        <f t="shared" si="64"/>
        <v>0</v>
      </c>
      <c r="G535" s="968">
        <f t="shared" si="65"/>
        <v>0</v>
      </c>
      <c r="H535" s="968">
        <f t="shared" si="66"/>
        <v>0</v>
      </c>
      <c r="I535" s="968">
        <f t="shared" si="67"/>
        <v>0</v>
      </c>
      <c r="J535" s="902">
        <f t="shared" si="68"/>
        <v>0</v>
      </c>
      <c r="K535" s="901">
        <f t="shared" si="69"/>
        <v>0</v>
      </c>
      <c r="L535" s="1047">
        <f t="shared" si="70"/>
        <v>0</v>
      </c>
      <c r="M535" s="891"/>
    </row>
    <row r="536" spans="1:13" x14ac:dyDescent="0.25">
      <c r="A536" s="894">
        <f t="shared" si="71"/>
        <v>6</v>
      </c>
      <c r="B536" s="895">
        <f t="shared" si="72"/>
        <v>6</v>
      </c>
      <c r="C536" s="1046">
        <f>(C535+E535+G535+I535+G366+J366+'11. CashData'!M47)*IF(OR(A536&lt;='1. AgeData'!$I$27,'S. Setup'!J$80="keep"), 1,0)</f>
        <v>0</v>
      </c>
      <c r="D536" s="1049">
        <f>(D535+F535+H535+J535+K366+H366+'11. CashData'!N47)*IF(OR(B536&lt;='1. AgeData'!$I$28,'S. Setup'!J$80="keep"), 1,0)</f>
        <v>0</v>
      </c>
      <c r="E536" s="1046">
        <f t="shared" si="63"/>
        <v>0</v>
      </c>
      <c r="F536" s="968">
        <f t="shared" si="64"/>
        <v>0</v>
      </c>
      <c r="G536" s="968">
        <f t="shared" si="65"/>
        <v>0</v>
      </c>
      <c r="H536" s="968">
        <f t="shared" si="66"/>
        <v>0</v>
      </c>
      <c r="I536" s="968">
        <f t="shared" si="67"/>
        <v>0</v>
      </c>
      <c r="J536" s="902">
        <f t="shared" si="68"/>
        <v>0</v>
      </c>
      <c r="K536" s="901">
        <f t="shared" si="69"/>
        <v>0</v>
      </c>
      <c r="L536" s="1047">
        <f t="shared" si="70"/>
        <v>0</v>
      </c>
      <c r="M536" s="891"/>
    </row>
    <row r="537" spans="1:13" x14ac:dyDescent="0.25">
      <c r="A537" s="917">
        <f t="shared" si="71"/>
        <v>7</v>
      </c>
      <c r="B537" s="918">
        <f t="shared" si="72"/>
        <v>7</v>
      </c>
      <c r="C537" s="1046">
        <f>(C536+E536+G536+I536+G367+J367+'11. CashData'!M48)*IF(OR(A537&lt;='1. AgeData'!$I$27,'S. Setup'!J$80="keep"), 1,0)</f>
        <v>0</v>
      </c>
      <c r="D537" s="1049">
        <f>(D536+F536+H536+J536+K367+H367+'11. CashData'!N48)*IF(OR(B537&lt;='1. AgeData'!$I$28,'S. Setup'!J$80="keep"), 1,0)</f>
        <v>0</v>
      </c>
      <c r="E537" s="1046">
        <f t="shared" si="63"/>
        <v>0</v>
      </c>
      <c r="F537" s="968">
        <f t="shared" si="64"/>
        <v>0</v>
      </c>
      <c r="G537" s="968">
        <f t="shared" si="65"/>
        <v>0</v>
      </c>
      <c r="H537" s="968">
        <f t="shared" si="66"/>
        <v>0</v>
      </c>
      <c r="I537" s="968">
        <f t="shared" si="67"/>
        <v>0</v>
      </c>
      <c r="J537" s="902">
        <f t="shared" si="68"/>
        <v>0</v>
      </c>
      <c r="K537" s="901">
        <f t="shared" si="69"/>
        <v>0</v>
      </c>
      <c r="L537" s="1047">
        <f t="shared" si="70"/>
        <v>0</v>
      </c>
      <c r="M537" s="891"/>
    </row>
    <row r="538" spans="1:13" x14ac:dyDescent="0.25">
      <c r="A538" s="894">
        <f t="shared" si="71"/>
        <v>8</v>
      </c>
      <c r="B538" s="895">
        <f t="shared" si="72"/>
        <v>8</v>
      </c>
      <c r="C538" s="1046">
        <f>(C537+E537+G537+I537+G368+J368+'11. CashData'!M49)*IF(OR(A538&lt;='1. AgeData'!$I$27,'S. Setup'!J$80="keep"), 1,0)</f>
        <v>0</v>
      </c>
      <c r="D538" s="1049">
        <f>(D537+F537+H537+J537+K368+H368+'11. CashData'!N49)*IF(OR(B538&lt;='1. AgeData'!$I$28,'S. Setup'!J$80="keep"), 1,0)</f>
        <v>0</v>
      </c>
      <c r="E538" s="1046">
        <f t="shared" si="63"/>
        <v>0</v>
      </c>
      <c r="F538" s="968">
        <f t="shared" si="64"/>
        <v>0</v>
      </c>
      <c r="G538" s="968">
        <f t="shared" si="65"/>
        <v>0</v>
      </c>
      <c r="H538" s="968">
        <f t="shared" si="66"/>
        <v>0</v>
      </c>
      <c r="I538" s="968">
        <f t="shared" si="67"/>
        <v>0</v>
      </c>
      <c r="J538" s="902">
        <f t="shared" si="68"/>
        <v>0</v>
      </c>
      <c r="K538" s="901">
        <f t="shared" si="69"/>
        <v>0</v>
      </c>
      <c r="L538" s="1047">
        <f t="shared" si="70"/>
        <v>0</v>
      </c>
      <c r="M538" s="891"/>
    </row>
    <row r="539" spans="1:13" x14ac:dyDescent="0.25">
      <c r="A539" s="894">
        <f t="shared" si="71"/>
        <v>9</v>
      </c>
      <c r="B539" s="895">
        <f t="shared" si="72"/>
        <v>9</v>
      </c>
      <c r="C539" s="1046">
        <f>(C538+E538+G538+I538+G369+J369+'11. CashData'!M50)*IF(OR(A539&lt;='1. AgeData'!$I$27,'S. Setup'!J$80="keep"), 1,0)</f>
        <v>0</v>
      </c>
      <c r="D539" s="1049">
        <f>(D538+F538+H538+J538+K369+H369+'11. CashData'!N50)*IF(OR(B539&lt;='1. AgeData'!$I$28,'S. Setup'!J$80="keep"), 1,0)</f>
        <v>0</v>
      </c>
      <c r="E539" s="1046">
        <f t="shared" si="63"/>
        <v>0</v>
      </c>
      <c r="F539" s="968">
        <f t="shared" si="64"/>
        <v>0</v>
      </c>
      <c r="G539" s="968">
        <f t="shared" si="65"/>
        <v>0</v>
      </c>
      <c r="H539" s="968">
        <f t="shared" si="66"/>
        <v>0</v>
      </c>
      <c r="I539" s="968">
        <f t="shared" si="67"/>
        <v>0</v>
      </c>
      <c r="J539" s="902">
        <f t="shared" si="68"/>
        <v>0</v>
      </c>
      <c r="K539" s="901">
        <f t="shared" si="69"/>
        <v>0</v>
      </c>
      <c r="L539" s="1047">
        <f t="shared" si="70"/>
        <v>0</v>
      </c>
      <c r="M539" s="891"/>
    </row>
    <row r="540" spans="1:13" x14ac:dyDescent="0.25">
      <c r="A540" s="894">
        <f t="shared" si="71"/>
        <v>10</v>
      </c>
      <c r="B540" s="895">
        <f t="shared" si="72"/>
        <v>10</v>
      </c>
      <c r="C540" s="1046">
        <f>(C539+E539+G539+I539+G370+J370+'11. CashData'!M51)*IF(OR(A540&lt;='1. AgeData'!$I$27,'S. Setup'!J$80="keep"), 1,0)</f>
        <v>0</v>
      </c>
      <c r="D540" s="1049">
        <f>(D539+F539+H539+J539+K370+H370+'11. CashData'!N51)*IF(OR(B540&lt;='1. AgeData'!$I$28,'S. Setup'!J$80="keep"), 1,0)</f>
        <v>0</v>
      </c>
      <c r="E540" s="1046">
        <f t="shared" si="63"/>
        <v>0</v>
      </c>
      <c r="F540" s="968">
        <f t="shared" si="64"/>
        <v>0</v>
      </c>
      <c r="G540" s="968">
        <f t="shared" si="65"/>
        <v>0</v>
      </c>
      <c r="H540" s="968">
        <f t="shared" si="66"/>
        <v>0</v>
      </c>
      <c r="I540" s="968">
        <f t="shared" si="67"/>
        <v>0</v>
      </c>
      <c r="J540" s="902">
        <f t="shared" si="68"/>
        <v>0</v>
      </c>
      <c r="K540" s="901">
        <f t="shared" si="69"/>
        <v>0</v>
      </c>
      <c r="L540" s="1047">
        <f t="shared" si="70"/>
        <v>0</v>
      </c>
      <c r="M540" s="891"/>
    </row>
    <row r="541" spans="1:13" x14ac:dyDescent="0.25">
      <c r="A541" s="894">
        <f t="shared" si="71"/>
        <v>11</v>
      </c>
      <c r="B541" s="895">
        <f t="shared" si="72"/>
        <v>11</v>
      </c>
      <c r="C541" s="1046">
        <f>(C540+E540+G540+I540+G371+J371+'11. CashData'!M52)*IF(OR(A541&lt;='1. AgeData'!$I$27,'S. Setup'!J$80="keep"), 1,0)</f>
        <v>0</v>
      </c>
      <c r="D541" s="1049">
        <f>(D540+F540+H540+J540+K371+H371+'11. CashData'!N52)*IF(OR(B541&lt;='1. AgeData'!$I$28,'S. Setup'!J$80="keep"), 1,0)</f>
        <v>0</v>
      </c>
      <c r="E541" s="1046">
        <f t="shared" si="63"/>
        <v>0</v>
      </c>
      <c r="F541" s="968">
        <f t="shared" si="64"/>
        <v>0</v>
      </c>
      <c r="G541" s="968">
        <f t="shared" si="65"/>
        <v>0</v>
      </c>
      <c r="H541" s="968">
        <f t="shared" si="66"/>
        <v>0</v>
      </c>
      <c r="I541" s="968">
        <f t="shared" si="67"/>
        <v>0</v>
      </c>
      <c r="J541" s="902">
        <f t="shared" si="68"/>
        <v>0</v>
      </c>
      <c r="K541" s="901">
        <f t="shared" si="69"/>
        <v>0</v>
      </c>
      <c r="L541" s="1047">
        <f t="shared" si="70"/>
        <v>0</v>
      </c>
      <c r="M541" s="891"/>
    </row>
    <row r="542" spans="1:13" x14ac:dyDescent="0.25">
      <c r="A542" s="894">
        <f t="shared" si="71"/>
        <v>12</v>
      </c>
      <c r="B542" s="895">
        <f t="shared" si="72"/>
        <v>12</v>
      </c>
      <c r="C542" s="1046">
        <f>(C541+E541+G541+I541+G372+J372+'11. CashData'!M53)*IF(OR(A542&lt;='1. AgeData'!$I$27,'S. Setup'!J$80="keep"), 1,0)</f>
        <v>0</v>
      </c>
      <c r="D542" s="1049">
        <f>(D541+F541+H541+J541+K372+H372+'11. CashData'!N53)*IF(OR(B542&lt;='1. AgeData'!$I$28,'S. Setup'!J$80="keep"), 1,0)</f>
        <v>0</v>
      </c>
      <c r="E542" s="1046">
        <f t="shared" si="63"/>
        <v>0</v>
      </c>
      <c r="F542" s="968">
        <f t="shared" si="64"/>
        <v>0</v>
      </c>
      <c r="G542" s="968">
        <f t="shared" si="65"/>
        <v>0</v>
      </c>
      <c r="H542" s="968">
        <f t="shared" si="66"/>
        <v>0</v>
      </c>
      <c r="I542" s="968">
        <f t="shared" si="67"/>
        <v>0</v>
      </c>
      <c r="J542" s="902">
        <f t="shared" si="68"/>
        <v>0</v>
      </c>
      <c r="K542" s="901">
        <f t="shared" si="69"/>
        <v>0</v>
      </c>
      <c r="L542" s="1047">
        <f t="shared" si="70"/>
        <v>0</v>
      </c>
      <c r="M542" s="891"/>
    </row>
    <row r="543" spans="1:13" x14ac:dyDescent="0.25">
      <c r="A543" s="894">
        <f t="shared" si="71"/>
        <v>13</v>
      </c>
      <c r="B543" s="895">
        <f t="shared" si="72"/>
        <v>13</v>
      </c>
      <c r="C543" s="1046">
        <f>(C542+E542+G542+I542+G373+J373+'11. CashData'!M54)*IF(OR(A543&lt;='1. AgeData'!$I$27,'S. Setup'!J$80="keep"), 1,0)</f>
        <v>0</v>
      </c>
      <c r="D543" s="1049">
        <f>(D542+F542+H542+J542+K373+H373+'11. CashData'!N54)*IF(OR(B543&lt;='1. AgeData'!$I$28,'S. Setup'!J$80="keep"), 1,0)</f>
        <v>0</v>
      </c>
      <c r="E543" s="1046">
        <f t="shared" si="63"/>
        <v>0</v>
      </c>
      <c r="F543" s="968">
        <f t="shared" si="64"/>
        <v>0</v>
      </c>
      <c r="G543" s="968">
        <f t="shared" si="65"/>
        <v>0</v>
      </c>
      <c r="H543" s="968">
        <f t="shared" si="66"/>
        <v>0</v>
      </c>
      <c r="I543" s="968">
        <f t="shared" si="67"/>
        <v>0</v>
      </c>
      <c r="J543" s="902">
        <f t="shared" si="68"/>
        <v>0</v>
      </c>
      <c r="K543" s="901">
        <f t="shared" si="69"/>
        <v>0</v>
      </c>
      <c r="L543" s="1047">
        <f t="shared" si="70"/>
        <v>0</v>
      </c>
      <c r="M543" s="891"/>
    </row>
    <row r="544" spans="1:13" x14ac:dyDescent="0.25">
      <c r="A544" s="894">
        <f t="shared" si="71"/>
        <v>14</v>
      </c>
      <c r="B544" s="895">
        <f t="shared" si="72"/>
        <v>14</v>
      </c>
      <c r="C544" s="1046">
        <f>(C543+E543+G543+I543+G374+J374+'11. CashData'!M55)*IF(OR(A544&lt;='1. AgeData'!$I$27,'S. Setup'!J$80="keep"), 1,0)</f>
        <v>0</v>
      </c>
      <c r="D544" s="1049">
        <f>(D543+F543+H543+J543+K374+H374+'11. CashData'!N55)*IF(OR(B544&lt;='1. AgeData'!$I$28,'S. Setup'!J$80="keep"), 1,0)</f>
        <v>0</v>
      </c>
      <c r="E544" s="1046">
        <f t="shared" si="63"/>
        <v>0</v>
      </c>
      <c r="F544" s="968">
        <f t="shared" si="64"/>
        <v>0</v>
      </c>
      <c r="G544" s="968">
        <f t="shared" si="65"/>
        <v>0</v>
      </c>
      <c r="H544" s="968">
        <f t="shared" si="66"/>
        <v>0</v>
      </c>
      <c r="I544" s="968">
        <f t="shared" si="67"/>
        <v>0</v>
      </c>
      <c r="J544" s="902">
        <f t="shared" si="68"/>
        <v>0</v>
      </c>
      <c r="K544" s="901">
        <f t="shared" si="69"/>
        <v>0</v>
      </c>
      <c r="L544" s="1047">
        <f t="shared" si="70"/>
        <v>0</v>
      </c>
      <c r="M544" s="891"/>
    </row>
    <row r="545" spans="1:13" x14ac:dyDescent="0.25">
      <c r="A545" s="894">
        <f t="shared" si="71"/>
        <v>15</v>
      </c>
      <c r="B545" s="895">
        <f t="shared" si="72"/>
        <v>15</v>
      </c>
      <c r="C545" s="1046">
        <f>(C544+E544+G544+I544+G375+J375+'11. CashData'!M56)*IF(OR(A545&lt;='1. AgeData'!$I$27,'S. Setup'!J$80="keep"), 1,0)</f>
        <v>0</v>
      </c>
      <c r="D545" s="1049">
        <f>(D544+F544+H544+J544+K375+H375+'11. CashData'!N56)*IF(OR(B545&lt;='1. AgeData'!$I$28,'S. Setup'!J$80="keep"), 1,0)</f>
        <v>0</v>
      </c>
      <c r="E545" s="1046">
        <f t="shared" si="63"/>
        <v>0</v>
      </c>
      <c r="F545" s="968">
        <f t="shared" si="64"/>
        <v>0</v>
      </c>
      <c r="G545" s="968">
        <f t="shared" si="65"/>
        <v>0</v>
      </c>
      <c r="H545" s="968">
        <f t="shared" si="66"/>
        <v>0</v>
      </c>
      <c r="I545" s="968">
        <f t="shared" si="67"/>
        <v>0</v>
      </c>
      <c r="J545" s="902">
        <f t="shared" si="68"/>
        <v>0</v>
      </c>
      <c r="K545" s="901">
        <f t="shared" si="69"/>
        <v>0</v>
      </c>
      <c r="L545" s="1047">
        <f t="shared" si="70"/>
        <v>0</v>
      </c>
      <c r="M545" s="891"/>
    </row>
    <row r="546" spans="1:13" x14ac:dyDescent="0.25">
      <c r="A546" s="894">
        <f t="shared" si="71"/>
        <v>16</v>
      </c>
      <c r="B546" s="895">
        <f t="shared" si="72"/>
        <v>16</v>
      </c>
      <c r="C546" s="1046">
        <f>(C545+E545+G545+I545+G376+J376+'11. CashData'!M57)*IF(OR(A546&lt;='1. AgeData'!$I$27,'S. Setup'!J$80="keep"), 1,0)</f>
        <v>0</v>
      </c>
      <c r="D546" s="1049">
        <f>(D545+F545+H545+J545+K376+H376+'11. CashData'!N57)*IF(OR(B546&lt;='1. AgeData'!$I$28,'S. Setup'!J$80="keep"), 1,0)</f>
        <v>0</v>
      </c>
      <c r="E546" s="1046">
        <f t="shared" si="63"/>
        <v>0</v>
      </c>
      <c r="F546" s="968">
        <f t="shared" si="64"/>
        <v>0</v>
      </c>
      <c r="G546" s="968">
        <f t="shared" si="65"/>
        <v>0</v>
      </c>
      <c r="H546" s="968">
        <f t="shared" si="66"/>
        <v>0</v>
      </c>
      <c r="I546" s="968">
        <f t="shared" si="67"/>
        <v>0</v>
      </c>
      <c r="J546" s="902">
        <f t="shared" si="68"/>
        <v>0</v>
      </c>
      <c r="K546" s="901">
        <f t="shared" si="69"/>
        <v>0</v>
      </c>
      <c r="L546" s="1047">
        <f t="shared" si="70"/>
        <v>0</v>
      </c>
      <c r="M546" s="891"/>
    </row>
    <row r="547" spans="1:13" x14ac:dyDescent="0.25">
      <c r="A547" s="894">
        <f t="shared" si="71"/>
        <v>17</v>
      </c>
      <c r="B547" s="895">
        <f t="shared" si="72"/>
        <v>17</v>
      </c>
      <c r="C547" s="1046">
        <f>(C546+E546+G546+I546+G377+J377+'11. CashData'!M58)*IF(OR(A547&lt;='1. AgeData'!$I$27,'S. Setup'!J$80="keep"), 1,0)</f>
        <v>0</v>
      </c>
      <c r="D547" s="1049">
        <f>(D546+F546+H546+J546+K377+H377+'11. CashData'!N58)*IF(OR(B547&lt;='1. AgeData'!$I$28,'S. Setup'!J$80="keep"), 1,0)</f>
        <v>0</v>
      </c>
      <c r="E547" s="1046">
        <f t="shared" si="63"/>
        <v>0</v>
      </c>
      <c r="F547" s="968">
        <f t="shared" si="64"/>
        <v>0</v>
      </c>
      <c r="G547" s="968">
        <f t="shared" si="65"/>
        <v>0</v>
      </c>
      <c r="H547" s="968">
        <f t="shared" si="66"/>
        <v>0</v>
      </c>
      <c r="I547" s="968">
        <f t="shared" si="67"/>
        <v>0</v>
      </c>
      <c r="J547" s="902">
        <f t="shared" si="68"/>
        <v>0</v>
      </c>
      <c r="K547" s="901">
        <f t="shared" si="69"/>
        <v>0</v>
      </c>
      <c r="L547" s="1047">
        <f t="shared" si="70"/>
        <v>0</v>
      </c>
      <c r="M547" s="891"/>
    </row>
    <row r="548" spans="1:13" x14ac:dyDescent="0.25">
      <c r="A548" s="894">
        <f t="shared" si="71"/>
        <v>18</v>
      </c>
      <c r="B548" s="895">
        <f t="shared" si="72"/>
        <v>18</v>
      </c>
      <c r="C548" s="1046">
        <f>(C547+E547+G547+I547+G378+J378+'11. CashData'!M59)*IF(OR(A548&lt;='1. AgeData'!$I$27,'S. Setup'!J$80="keep"), 1,0)</f>
        <v>0</v>
      </c>
      <c r="D548" s="1049">
        <f>(D547+F547+H547+J547+K378+H378+'11. CashData'!N59)*IF(OR(B548&lt;='1. AgeData'!$I$28,'S. Setup'!J$80="keep"), 1,0)</f>
        <v>0</v>
      </c>
      <c r="E548" s="1046">
        <f t="shared" si="63"/>
        <v>0</v>
      </c>
      <c r="F548" s="968">
        <f t="shared" si="64"/>
        <v>0</v>
      </c>
      <c r="G548" s="968">
        <f t="shared" si="65"/>
        <v>0</v>
      </c>
      <c r="H548" s="968">
        <f t="shared" si="66"/>
        <v>0</v>
      </c>
      <c r="I548" s="968">
        <f t="shared" si="67"/>
        <v>0</v>
      </c>
      <c r="J548" s="902">
        <f t="shared" si="68"/>
        <v>0</v>
      </c>
      <c r="K548" s="901">
        <f t="shared" si="69"/>
        <v>0</v>
      </c>
      <c r="L548" s="1047">
        <f t="shared" si="70"/>
        <v>0</v>
      </c>
      <c r="M548" s="891"/>
    </row>
    <row r="549" spans="1:13" x14ac:dyDescent="0.25">
      <c r="A549" s="894">
        <f t="shared" si="71"/>
        <v>19</v>
      </c>
      <c r="B549" s="895">
        <f t="shared" si="72"/>
        <v>19</v>
      </c>
      <c r="C549" s="1046">
        <f>(C548+E548+G548+I548+G379+J379+'11. CashData'!M60)*IF(OR(A549&lt;='1. AgeData'!$I$27,'S. Setup'!J$80="keep"), 1,0)</f>
        <v>0</v>
      </c>
      <c r="D549" s="1049">
        <f>(D548+F548+H548+J548+K379+H379+'11. CashData'!N60)*IF(OR(B549&lt;='1. AgeData'!$I$28,'S. Setup'!J$80="keep"), 1,0)</f>
        <v>0</v>
      </c>
      <c r="E549" s="1046">
        <f t="shared" si="63"/>
        <v>0</v>
      </c>
      <c r="F549" s="968">
        <f t="shared" si="64"/>
        <v>0</v>
      </c>
      <c r="G549" s="968">
        <f t="shared" si="65"/>
        <v>0</v>
      </c>
      <c r="H549" s="968">
        <f t="shared" si="66"/>
        <v>0</v>
      </c>
      <c r="I549" s="968">
        <f t="shared" si="67"/>
        <v>0</v>
      </c>
      <c r="J549" s="902">
        <f t="shared" si="68"/>
        <v>0</v>
      </c>
      <c r="K549" s="901">
        <f t="shared" si="69"/>
        <v>0</v>
      </c>
      <c r="L549" s="1047">
        <f t="shared" si="70"/>
        <v>0</v>
      </c>
      <c r="M549" s="891"/>
    </row>
    <row r="550" spans="1:13" x14ac:dyDescent="0.25">
      <c r="A550" s="894">
        <f t="shared" si="71"/>
        <v>20</v>
      </c>
      <c r="B550" s="895">
        <f t="shared" si="72"/>
        <v>20</v>
      </c>
      <c r="C550" s="1046">
        <f>(C549+E549+G549+I549+G380+J380+'11. CashData'!M61)*IF(OR(A550&lt;='1. AgeData'!$I$27,'S. Setup'!J$80="keep"), 1,0)</f>
        <v>0</v>
      </c>
      <c r="D550" s="1049">
        <f>(D549+F549+H549+J549+K380+H380+'11. CashData'!N61)*IF(OR(B550&lt;='1. AgeData'!$I$28,'S. Setup'!J$80="keep"), 1,0)</f>
        <v>0</v>
      </c>
      <c r="E550" s="1046">
        <f t="shared" si="63"/>
        <v>0</v>
      </c>
      <c r="F550" s="968">
        <f t="shared" si="64"/>
        <v>0</v>
      </c>
      <c r="G550" s="968">
        <f t="shared" si="65"/>
        <v>0</v>
      </c>
      <c r="H550" s="968">
        <f t="shared" si="66"/>
        <v>0</v>
      </c>
      <c r="I550" s="968">
        <f t="shared" si="67"/>
        <v>0</v>
      </c>
      <c r="J550" s="902">
        <f t="shared" si="68"/>
        <v>0</v>
      </c>
      <c r="K550" s="901">
        <f t="shared" si="69"/>
        <v>0</v>
      </c>
      <c r="L550" s="1047">
        <f t="shared" si="70"/>
        <v>0</v>
      </c>
      <c r="M550" s="891"/>
    </row>
    <row r="551" spans="1:13" x14ac:dyDescent="0.25">
      <c r="A551" s="894">
        <f t="shared" si="71"/>
        <v>21</v>
      </c>
      <c r="B551" s="895">
        <f t="shared" si="72"/>
        <v>21</v>
      </c>
      <c r="C551" s="1046">
        <f>(C550+E550+G550+I550+G381+J381+'11. CashData'!M62)*IF(OR(A551&lt;='1. AgeData'!$I$27,'S. Setup'!J$80="keep"), 1,0)</f>
        <v>0</v>
      </c>
      <c r="D551" s="1049">
        <f>(D550+F550+H550+J550+K381+H381+'11. CashData'!N62)*IF(OR(B551&lt;='1. AgeData'!$I$28,'S. Setup'!J$80="keep"), 1,0)</f>
        <v>0</v>
      </c>
      <c r="E551" s="1046">
        <f t="shared" si="63"/>
        <v>0</v>
      </c>
      <c r="F551" s="968">
        <f t="shared" si="64"/>
        <v>0</v>
      </c>
      <c r="G551" s="968">
        <f t="shared" si="65"/>
        <v>0</v>
      </c>
      <c r="H551" s="968">
        <f t="shared" si="66"/>
        <v>0</v>
      </c>
      <c r="I551" s="968">
        <f t="shared" si="67"/>
        <v>0</v>
      </c>
      <c r="J551" s="902">
        <f t="shared" si="68"/>
        <v>0</v>
      </c>
      <c r="K551" s="901">
        <f t="shared" si="69"/>
        <v>0</v>
      </c>
      <c r="L551" s="1047">
        <f t="shared" si="70"/>
        <v>0</v>
      </c>
      <c r="M551" s="891"/>
    </row>
    <row r="552" spans="1:13" x14ac:dyDescent="0.25">
      <c r="A552" s="894">
        <f t="shared" si="71"/>
        <v>22</v>
      </c>
      <c r="B552" s="895">
        <f t="shared" si="72"/>
        <v>22</v>
      </c>
      <c r="C552" s="1046">
        <f>(C551+E551+G551+I551+G382+J382+'11. CashData'!M63)*IF(OR(A552&lt;='1. AgeData'!$I$27,'S. Setup'!J$80="keep"), 1,0)</f>
        <v>0</v>
      </c>
      <c r="D552" s="1049">
        <f>(D551+F551+H551+J551+K382+H382+'11. CashData'!N63)*IF(OR(B552&lt;='1. AgeData'!$I$28,'S. Setup'!J$80="keep"), 1,0)</f>
        <v>0</v>
      </c>
      <c r="E552" s="1046">
        <f t="shared" si="63"/>
        <v>0</v>
      </c>
      <c r="F552" s="968">
        <f t="shared" si="64"/>
        <v>0</v>
      </c>
      <c r="G552" s="968">
        <f t="shared" si="65"/>
        <v>0</v>
      </c>
      <c r="H552" s="968">
        <f t="shared" si="66"/>
        <v>0</v>
      </c>
      <c r="I552" s="968">
        <f t="shared" si="67"/>
        <v>0</v>
      </c>
      <c r="J552" s="902">
        <f t="shared" si="68"/>
        <v>0</v>
      </c>
      <c r="K552" s="901">
        <f t="shared" si="69"/>
        <v>0</v>
      </c>
      <c r="L552" s="1047">
        <f t="shared" si="70"/>
        <v>0</v>
      </c>
      <c r="M552" s="891"/>
    </row>
    <row r="553" spans="1:13" x14ac:dyDescent="0.25">
      <c r="A553" s="917">
        <f t="shared" si="71"/>
        <v>23</v>
      </c>
      <c r="B553" s="895">
        <f t="shared" si="72"/>
        <v>23</v>
      </c>
      <c r="C553" s="1046">
        <f>(C552+E552+G552+I552+G383+J383+'11. CashData'!M64)*IF(OR(A553&lt;='1. AgeData'!$I$27,'S. Setup'!J$80="keep"), 1,0)</f>
        <v>0</v>
      </c>
      <c r="D553" s="1049">
        <f>(D552+F552+H552+J552+K383+H383+'11. CashData'!N64)*IF(OR(B553&lt;='1. AgeData'!$I$28,'S. Setup'!J$80="keep"), 1,0)</f>
        <v>0</v>
      </c>
      <c r="E553" s="1046">
        <f t="shared" si="63"/>
        <v>0</v>
      </c>
      <c r="F553" s="968">
        <f t="shared" si="64"/>
        <v>0</v>
      </c>
      <c r="G553" s="968">
        <f t="shared" si="65"/>
        <v>0</v>
      </c>
      <c r="H553" s="968">
        <f t="shared" si="66"/>
        <v>0</v>
      </c>
      <c r="I553" s="968">
        <f t="shared" si="67"/>
        <v>0</v>
      </c>
      <c r="J553" s="902">
        <f t="shared" si="68"/>
        <v>0</v>
      </c>
      <c r="K553" s="901">
        <f t="shared" si="69"/>
        <v>0</v>
      </c>
      <c r="L553" s="1047">
        <f t="shared" si="70"/>
        <v>0</v>
      </c>
      <c r="M553" s="891"/>
    </row>
    <row r="554" spans="1:13" x14ac:dyDescent="0.25">
      <c r="A554" s="894">
        <f t="shared" si="71"/>
        <v>24</v>
      </c>
      <c r="B554" s="895">
        <f t="shared" si="72"/>
        <v>24</v>
      </c>
      <c r="C554" s="1046">
        <f>(C553+E553+G553+I553+G384+J384+'11. CashData'!M65)*IF(OR(A554&lt;='1. AgeData'!$I$27,'S. Setup'!J$80="keep"), 1,0)</f>
        <v>0</v>
      </c>
      <c r="D554" s="1049">
        <f>(D553+F553+H553+J553+K384+H384+'11. CashData'!N65)*IF(OR(B554&lt;='1. AgeData'!$I$28,'S. Setup'!J$80="keep"), 1,0)</f>
        <v>0</v>
      </c>
      <c r="E554" s="1046">
        <f t="shared" si="63"/>
        <v>0</v>
      </c>
      <c r="F554" s="968">
        <f t="shared" si="64"/>
        <v>0</v>
      </c>
      <c r="G554" s="968">
        <f t="shared" si="65"/>
        <v>0</v>
      </c>
      <c r="H554" s="968">
        <f t="shared" si="66"/>
        <v>0</v>
      </c>
      <c r="I554" s="968">
        <f t="shared" si="67"/>
        <v>0</v>
      </c>
      <c r="J554" s="902">
        <f t="shared" si="68"/>
        <v>0</v>
      </c>
      <c r="K554" s="901">
        <f t="shared" si="69"/>
        <v>0</v>
      </c>
      <c r="L554" s="1047">
        <f t="shared" si="70"/>
        <v>0</v>
      </c>
      <c r="M554" s="891"/>
    </row>
    <row r="555" spans="1:13" x14ac:dyDescent="0.25">
      <c r="A555" s="894">
        <f t="shared" si="71"/>
        <v>25</v>
      </c>
      <c r="B555" s="895">
        <f t="shared" si="72"/>
        <v>25</v>
      </c>
      <c r="C555" s="1046">
        <f>(C554+E554+G554+I554+G385+J385+'11. CashData'!M66)*IF(OR(A555&lt;='1. AgeData'!$I$27,'S. Setup'!J$80="keep"), 1,0)</f>
        <v>0</v>
      </c>
      <c r="D555" s="1049">
        <f>(D554+F554+H554+J554+K385+H385+'11. CashData'!N66)*IF(OR(B555&lt;='1. AgeData'!$I$28,'S. Setup'!J$80="keep"), 1,0)</f>
        <v>0</v>
      </c>
      <c r="E555" s="1046">
        <f t="shared" si="63"/>
        <v>0</v>
      </c>
      <c r="F555" s="968">
        <f t="shared" si="64"/>
        <v>0</v>
      </c>
      <c r="G555" s="968">
        <f t="shared" si="65"/>
        <v>0</v>
      </c>
      <c r="H555" s="968">
        <f t="shared" si="66"/>
        <v>0</v>
      </c>
      <c r="I555" s="968">
        <f t="shared" si="67"/>
        <v>0</v>
      </c>
      <c r="J555" s="902">
        <f t="shared" si="68"/>
        <v>0</v>
      </c>
      <c r="K555" s="901">
        <f t="shared" si="69"/>
        <v>0</v>
      </c>
      <c r="L555" s="1047">
        <f t="shared" si="70"/>
        <v>0</v>
      </c>
      <c r="M555" s="891"/>
    </row>
    <row r="556" spans="1:13" x14ac:dyDescent="0.25">
      <c r="A556" s="894">
        <f t="shared" si="71"/>
        <v>26</v>
      </c>
      <c r="B556" s="895">
        <f t="shared" si="72"/>
        <v>26</v>
      </c>
      <c r="C556" s="1046">
        <f>(C555+E555+G555+I555+G386+J386+'11. CashData'!M67)*IF(OR(A556&lt;='1. AgeData'!$I$27,'S. Setup'!J$80="keep"), 1,0)</f>
        <v>0</v>
      </c>
      <c r="D556" s="1049">
        <f>(D555+F555+H555+J555+K386+H386+'11. CashData'!N67)*IF(OR(B556&lt;='1. AgeData'!$I$28,'S. Setup'!J$80="keep"), 1,0)</f>
        <v>0</v>
      </c>
      <c r="E556" s="1046">
        <f t="shared" si="63"/>
        <v>0</v>
      </c>
      <c r="F556" s="968">
        <f t="shared" si="64"/>
        <v>0</v>
      </c>
      <c r="G556" s="968">
        <f t="shared" si="65"/>
        <v>0</v>
      </c>
      <c r="H556" s="968">
        <f t="shared" si="66"/>
        <v>0</v>
      </c>
      <c r="I556" s="968">
        <f t="shared" si="67"/>
        <v>0</v>
      </c>
      <c r="J556" s="902">
        <f t="shared" si="68"/>
        <v>0</v>
      </c>
      <c r="K556" s="901">
        <f t="shared" si="69"/>
        <v>0</v>
      </c>
      <c r="L556" s="1047">
        <f t="shared" si="70"/>
        <v>0</v>
      </c>
      <c r="M556" s="891"/>
    </row>
    <row r="557" spans="1:13" x14ac:dyDescent="0.25">
      <c r="A557" s="894">
        <f t="shared" si="71"/>
        <v>27</v>
      </c>
      <c r="B557" s="895">
        <f t="shared" si="72"/>
        <v>27</v>
      </c>
      <c r="C557" s="1046">
        <f>(C556+E556+G556+I556+G387+J387+'11. CashData'!M68)*IF(OR(A557&lt;='1. AgeData'!$I$27,'S. Setup'!J$80="keep"), 1,0)</f>
        <v>0</v>
      </c>
      <c r="D557" s="1049">
        <f>(D556+F556+H556+J556+K387+H387+'11. CashData'!N68)*IF(OR(B557&lt;='1. AgeData'!$I$28,'S. Setup'!J$80="keep"), 1,0)</f>
        <v>0</v>
      </c>
      <c r="E557" s="1046">
        <f t="shared" si="63"/>
        <v>0</v>
      </c>
      <c r="F557" s="968">
        <f t="shared" si="64"/>
        <v>0</v>
      </c>
      <c r="G557" s="968">
        <f t="shared" si="65"/>
        <v>0</v>
      </c>
      <c r="H557" s="968">
        <f t="shared" si="66"/>
        <v>0</v>
      </c>
      <c r="I557" s="968">
        <f t="shared" si="67"/>
        <v>0</v>
      </c>
      <c r="J557" s="902">
        <f t="shared" si="68"/>
        <v>0</v>
      </c>
      <c r="K557" s="901">
        <f t="shared" si="69"/>
        <v>0</v>
      </c>
      <c r="L557" s="1047">
        <f t="shared" si="70"/>
        <v>0</v>
      </c>
      <c r="M557" s="891"/>
    </row>
    <row r="558" spans="1:13" x14ac:dyDescent="0.25">
      <c r="A558" s="894">
        <f t="shared" si="71"/>
        <v>28</v>
      </c>
      <c r="B558" s="895">
        <f t="shared" si="72"/>
        <v>28</v>
      </c>
      <c r="C558" s="1046">
        <f>(C557+E557+G557+I557+G388+J388+'11. CashData'!M69)*IF(OR(A558&lt;='1. AgeData'!$I$27,'S. Setup'!J$80="keep"), 1,0)</f>
        <v>0</v>
      </c>
      <c r="D558" s="1049">
        <f>(D557+F557+H557+J557+K388+H388+'11. CashData'!N69)*IF(OR(B558&lt;='1. AgeData'!$I$28,'S. Setup'!J$80="keep"), 1,0)</f>
        <v>0</v>
      </c>
      <c r="E558" s="1046">
        <f t="shared" si="63"/>
        <v>0</v>
      </c>
      <c r="F558" s="968">
        <f t="shared" si="64"/>
        <v>0</v>
      </c>
      <c r="G558" s="968">
        <f t="shared" si="65"/>
        <v>0</v>
      </c>
      <c r="H558" s="968">
        <f t="shared" si="66"/>
        <v>0</v>
      </c>
      <c r="I558" s="968">
        <f t="shared" si="67"/>
        <v>0</v>
      </c>
      <c r="J558" s="902">
        <f t="shared" si="68"/>
        <v>0</v>
      </c>
      <c r="K558" s="901">
        <f t="shared" si="69"/>
        <v>0</v>
      </c>
      <c r="L558" s="1047">
        <f t="shared" si="70"/>
        <v>0</v>
      </c>
      <c r="M558" s="891"/>
    </row>
    <row r="559" spans="1:13" x14ac:dyDescent="0.25">
      <c r="A559" s="894">
        <f t="shared" si="71"/>
        <v>29</v>
      </c>
      <c r="B559" s="895">
        <f t="shared" si="72"/>
        <v>29</v>
      </c>
      <c r="C559" s="1046">
        <f>(C558+E558+G558+I558+G389+J389+'11. CashData'!M70)*IF(OR(A559&lt;='1. AgeData'!$I$27,'S. Setup'!J$80="keep"), 1,0)</f>
        <v>0</v>
      </c>
      <c r="D559" s="1049">
        <f>(D558+F558+H558+J558+K389+H389+'11. CashData'!N70)*IF(OR(B559&lt;='1. AgeData'!$I$28,'S. Setup'!J$80="keep"), 1,0)</f>
        <v>0</v>
      </c>
      <c r="E559" s="1046">
        <f t="shared" si="63"/>
        <v>0</v>
      </c>
      <c r="F559" s="968">
        <f t="shared" si="64"/>
        <v>0</v>
      </c>
      <c r="G559" s="968">
        <f t="shared" si="65"/>
        <v>0</v>
      </c>
      <c r="H559" s="968">
        <f t="shared" si="66"/>
        <v>0</v>
      </c>
      <c r="I559" s="968">
        <f t="shared" si="67"/>
        <v>0</v>
      </c>
      <c r="J559" s="902">
        <f t="shared" si="68"/>
        <v>0</v>
      </c>
      <c r="K559" s="901">
        <f t="shared" si="69"/>
        <v>0</v>
      </c>
      <c r="L559" s="1047">
        <f t="shared" si="70"/>
        <v>0</v>
      </c>
      <c r="M559" s="891"/>
    </row>
    <row r="560" spans="1:13" x14ac:dyDescent="0.25">
      <c r="A560" s="894">
        <f t="shared" si="71"/>
        <v>30</v>
      </c>
      <c r="B560" s="895">
        <f t="shared" si="72"/>
        <v>30</v>
      </c>
      <c r="C560" s="1046">
        <f>(C559+E559+G559+I559+G390+J390+'11. CashData'!M71)*IF(OR(A560&lt;='1. AgeData'!$I$27,'S. Setup'!J$80="keep"), 1,0)</f>
        <v>0</v>
      </c>
      <c r="D560" s="1049">
        <f>(D559+F559+H559+J559+K390+H390+'11. CashData'!N71)*IF(OR(B560&lt;='1. AgeData'!$I$28,'S. Setup'!J$80="keep"), 1,0)</f>
        <v>0</v>
      </c>
      <c r="E560" s="1046">
        <f t="shared" si="63"/>
        <v>0</v>
      </c>
      <c r="F560" s="968">
        <f t="shared" si="64"/>
        <v>0</v>
      </c>
      <c r="G560" s="968">
        <f t="shared" si="65"/>
        <v>0</v>
      </c>
      <c r="H560" s="968">
        <f t="shared" si="66"/>
        <v>0</v>
      </c>
      <c r="I560" s="968">
        <f t="shared" si="67"/>
        <v>0</v>
      </c>
      <c r="J560" s="902">
        <f t="shared" si="68"/>
        <v>0</v>
      </c>
      <c r="K560" s="901">
        <f t="shared" si="69"/>
        <v>0</v>
      </c>
      <c r="L560" s="1047">
        <f t="shared" si="70"/>
        <v>0</v>
      </c>
      <c r="M560" s="891"/>
    </row>
    <row r="561" spans="1:13" x14ac:dyDescent="0.25">
      <c r="A561" s="894">
        <f t="shared" si="71"/>
        <v>31</v>
      </c>
      <c r="B561" s="895">
        <f t="shared" si="72"/>
        <v>31</v>
      </c>
      <c r="C561" s="1046">
        <f>(C560+E560+G560+I560+G391+J391+'11. CashData'!M72)*IF(OR(A561&lt;='1. AgeData'!$I$27,'S. Setup'!J$80="keep"), 1,0)</f>
        <v>0</v>
      </c>
      <c r="D561" s="1049">
        <f>(D560+F560+H560+J560+K391+H391+'11. CashData'!N72)*IF(OR(B561&lt;='1. AgeData'!$I$28,'S. Setup'!J$80="keep"), 1,0)</f>
        <v>0</v>
      </c>
      <c r="E561" s="1046">
        <f t="shared" si="63"/>
        <v>0</v>
      </c>
      <c r="F561" s="968">
        <f t="shared" si="64"/>
        <v>0</v>
      </c>
      <c r="G561" s="968">
        <f t="shared" si="65"/>
        <v>0</v>
      </c>
      <c r="H561" s="968">
        <f t="shared" si="66"/>
        <v>0</v>
      </c>
      <c r="I561" s="968">
        <f t="shared" si="67"/>
        <v>0</v>
      </c>
      <c r="J561" s="902">
        <f t="shared" si="68"/>
        <v>0</v>
      </c>
      <c r="K561" s="901">
        <f t="shared" si="69"/>
        <v>0</v>
      </c>
      <c r="L561" s="1047">
        <f t="shared" si="70"/>
        <v>0</v>
      </c>
      <c r="M561" s="891"/>
    </row>
    <row r="562" spans="1:13" x14ac:dyDescent="0.25">
      <c r="A562" s="894">
        <f t="shared" si="71"/>
        <v>32</v>
      </c>
      <c r="B562" s="895">
        <f t="shared" si="72"/>
        <v>32</v>
      </c>
      <c r="C562" s="1046">
        <f>(C561+E561+G561+I561+G392+J392+'11. CashData'!M73)*IF(OR(A562&lt;='1. AgeData'!$I$27,'S. Setup'!J$80="keep"), 1,0)</f>
        <v>0</v>
      </c>
      <c r="D562" s="1049">
        <f>(D561+F561+H561+J561+K392+H392+'11. CashData'!N73)*IF(OR(B562&lt;='1. AgeData'!$I$28,'S. Setup'!J$80="keep"), 1,0)</f>
        <v>0</v>
      </c>
      <c r="E562" s="1046">
        <f t="shared" si="63"/>
        <v>0</v>
      </c>
      <c r="F562" s="968">
        <f t="shared" si="64"/>
        <v>0</v>
      </c>
      <c r="G562" s="968">
        <f t="shared" si="65"/>
        <v>0</v>
      </c>
      <c r="H562" s="968">
        <f t="shared" si="66"/>
        <v>0</v>
      </c>
      <c r="I562" s="968">
        <f t="shared" si="67"/>
        <v>0</v>
      </c>
      <c r="J562" s="902">
        <f t="shared" si="68"/>
        <v>0</v>
      </c>
      <c r="K562" s="901">
        <f t="shared" si="69"/>
        <v>0</v>
      </c>
      <c r="L562" s="1047">
        <f t="shared" si="70"/>
        <v>0</v>
      </c>
      <c r="M562" s="891"/>
    </row>
    <row r="563" spans="1:13" x14ac:dyDescent="0.25">
      <c r="A563" s="894">
        <f t="shared" si="71"/>
        <v>33</v>
      </c>
      <c r="B563" s="895">
        <f t="shared" si="72"/>
        <v>33</v>
      </c>
      <c r="C563" s="1046">
        <f>(C562+E562+G562+I562+G393+J393+'11. CashData'!M74)*IF(OR(A563&lt;='1. AgeData'!$I$27,'S. Setup'!J$80="keep"), 1,0)</f>
        <v>0</v>
      </c>
      <c r="D563" s="1049">
        <f>(D562+F562+H562+J562+K393+H393+'11. CashData'!N74)*IF(OR(B563&lt;='1. AgeData'!$I$28,'S. Setup'!J$80="keep"), 1,0)</f>
        <v>0</v>
      </c>
      <c r="E563" s="1046">
        <f t="shared" si="63"/>
        <v>0</v>
      </c>
      <c r="F563" s="968">
        <f t="shared" si="64"/>
        <v>0</v>
      </c>
      <c r="G563" s="968">
        <f t="shared" si="65"/>
        <v>0</v>
      </c>
      <c r="H563" s="968">
        <f t="shared" si="66"/>
        <v>0</v>
      </c>
      <c r="I563" s="968">
        <f t="shared" si="67"/>
        <v>0</v>
      </c>
      <c r="J563" s="902">
        <f t="shared" si="68"/>
        <v>0</v>
      </c>
      <c r="K563" s="901">
        <f t="shared" si="69"/>
        <v>0</v>
      </c>
      <c r="L563" s="1047">
        <f t="shared" si="70"/>
        <v>0</v>
      </c>
      <c r="M563" s="891"/>
    </row>
    <row r="564" spans="1:13" x14ac:dyDescent="0.25">
      <c r="A564" s="894">
        <f t="shared" si="71"/>
        <v>34</v>
      </c>
      <c r="B564" s="895">
        <f t="shared" si="72"/>
        <v>34</v>
      </c>
      <c r="C564" s="1046">
        <f>(C563+E563+G563+I563+G394+J394+'11. CashData'!M75)*IF(OR(A564&lt;='1. AgeData'!$I$27,'S. Setup'!J$80="keep"), 1,0)</f>
        <v>0</v>
      </c>
      <c r="D564" s="1049">
        <f>(D563+F563+H563+J563+K394+H394+'11. CashData'!N75)*IF(OR(B564&lt;='1. AgeData'!$I$28,'S. Setup'!J$80="keep"), 1,0)</f>
        <v>0</v>
      </c>
      <c r="E564" s="1046">
        <f t="shared" si="63"/>
        <v>0</v>
      </c>
      <c r="F564" s="968">
        <f t="shared" si="64"/>
        <v>0</v>
      </c>
      <c r="G564" s="968">
        <f t="shared" si="65"/>
        <v>0</v>
      </c>
      <c r="H564" s="968">
        <f t="shared" si="66"/>
        <v>0</v>
      </c>
      <c r="I564" s="968">
        <f t="shared" si="67"/>
        <v>0</v>
      </c>
      <c r="J564" s="902">
        <f t="shared" si="68"/>
        <v>0</v>
      </c>
      <c r="K564" s="901">
        <f t="shared" si="69"/>
        <v>0</v>
      </c>
      <c r="L564" s="1047">
        <f t="shared" si="70"/>
        <v>0</v>
      </c>
      <c r="M564" s="891"/>
    </row>
    <row r="565" spans="1:13" x14ac:dyDescent="0.25">
      <c r="A565" s="894">
        <f t="shared" si="71"/>
        <v>35</v>
      </c>
      <c r="B565" s="895">
        <f t="shared" si="72"/>
        <v>35</v>
      </c>
      <c r="C565" s="1046">
        <f>(C564+E564+G564+I564+G395+J395+'11. CashData'!M76)*IF(OR(A565&lt;='1. AgeData'!$I$27,'S. Setup'!J$80="keep"), 1,0)</f>
        <v>0</v>
      </c>
      <c r="D565" s="1049">
        <f>(D564+F564+H564+J564+K395+H395+'11. CashData'!N76)*IF(OR(B565&lt;='1. AgeData'!$I$28,'S. Setup'!J$80="keep"), 1,0)</f>
        <v>0</v>
      </c>
      <c r="E565" s="1046">
        <f t="shared" si="63"/>
        <v>0</v>
      </c>
      <c r="F565" s="968">
        <f t="shared" si="64"/>
        <v>0</v>
      </c>
      <c r="G565" s="968">
        <f t="shared" si="65"/>
        <v>0</v>
      </c>
      <c r="H565" s="968">
        <f t="shared" si="66"/>
        <v>0</v>
      </c>
      <c r="I565" s="968">
        <f t="shared" si="67"/>
        <v>0</v>
      </c>
      <c r="J565" s="902">
        <f t="shared" si="68"/>
        <v>0</v>
      </c>
      <c r="K565" s="901">
        <f t="shared" si="69"/>
        <v>0</v>
      </c>
      <c r="L565" s="1047">
        <f t="shared" si="70"/>
        <v>0</v>
      </c>
      <c r="M565" s="891"/>
    </row>
    <row r="566" spans="1:13" ht="15.75" thickBot="1" x14ac:dyDescent="0.3">
      <c r="A566" s="917">
        <f t="shared" si="71"/>
        <v>36</v>
      </c>
      <c r="B566" s="895">
        <f t="shared" si="72"/>
        <v>36</v>
      </c>
      <c r="C566" s="1046">
        <f>(C565+E565+G565+I565+G396+J396+'11. CashData'!M77)*IF(OR(A566&lt;='1. AgeData'!$I$27,'S. Setup'!J$80="keep"), 1,0)</f>
        <v>0</v>
      </c>
      <c r="D566" s="1049">
        <f>(D565+F565+H565+J565+K396+H396+'11. CashData'!N77)*IF(OR(B566&lt;='1. AgeData'!$I$28,'S. Setup'!J$80="keep"), 1,0)</f>
        <v>0</v>
      </c>
      <c r="E566" s="2101">
        <f t="shared" si="63"/>
        <v>0</v>
      </c>
      <c r="F566" s="2102">
        <f t="shared" si="64"/>
        <v>0</v>
      </c>
      <c r="G566" s="2102">
        <f t="shared" si="65"/>
        <v>0</v>
      </c>
      <c r="H566" s="2102">
        <f t="shared" si="66"/>
        <v>0</v>
      </c>
      <c r="I566" s="2102">
        <f t="shared" si="67"/>
        <v>0</v>
      </c>
      <c r="J566" s="1543">
        <f t="shared" si="68"/>
        <v>0</v>
      </c>
      <c r="K566" s="965">
        <f t="shared" si="69"/>
        <v>0</v>
      </c>
      <c r="L566" s="1048">
        <f t="shared" si="70"/>
        <v>0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0</v>
      </c>
      <c r="J568" s="1070">
        <f>SUM(J530:J566)</f>
        <v>0</v>
      </c>
      <c r="K568" s="1069">
        <f>SUM(K530:K566)</f>
        <v>0</v>
      </c>
      <c r="L568" s="1070">
        <f>SUM(L530:L566)</f>
        <v>0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0</v>
      </c>
      <c r="B580" s="2830">
        <f>'1. AgeData'!$D$28</f>
        <v>0</v>
      </c>
      <c r="C580" s="2832">
        <f t="shared" ref="C580:C616" si="73">$C361+$C408</f>
        <v>0</v>
      </c>
      <c r="D580" s="2856">
        <f t="shared" ref="D580:D616" si="74">$D361+$G408</f>
        <v>0</v>
      </c>
      <c r="E580" s="2833">
        <f>C580+D580</f>
        <v>0</v>
      </c>
      <c r="F580" s="2828">
        <f t="shared" ref="F580:F616" si="75">$E361+$E408</f>
        <v>0</v>
      </c>
      <c r="G580" s="2828">
        <f t="shared" ref="G580:G616" si="76">$F361+$I408</f>
        <v>0</v>
      </c>
      <c r="H580" s="2835">
        <f>F580+G580</f>
        <v>0</v>
      </c>
      <c r="I580" s="209">
        <f>IF(C530=0,0,(C580-F580)/C530)</f>
        <v>0</v>
      </c>
      <c r="J580" s="209">
        <f>IF(D580=0,0,(D580-G580)/D530)</f>
        <v>0</v>
      </c>
      <c r="K580" s="209">
        <f>IF((C530+D530)=0,0,(C580+D580-F580-G580)/(C530+D530))</f>
        <v>0</v>
      </c>
      <c r="L580" s="2850"/>
      <c r="M580" s="274"/>
    </row>
    <row r="581" spans="1:13" x14ac:dyDescent="0.25">
      <c r="A581" s="1443">
        <f>1+A580</f>
        <v>1</v>
      </c>
      <c r="B581" s="755">
        <f>1+B580</f>
        <v>1</v>
      </c>
      <c r="C581" s="2834">
        <f t="shared" si="73"/>
        <v>0</v>
      </c>
      <c r="D581" s="2828">
        <f t="shared" si="74"/>
        <v>0</v>
      </c>
      <c r="E581" s="2835">
        <f t="shared" ref="E581:E616" si="77">C581+D581</f>
        <v>0</v>
      </c>
      <c r="F581" s="2828">
        <f t="shared" si="75"/>
        <v>0</v>
      </c>
      <c r="G581" s="2828">
        <f t="shared" si="76"/>
        <v>0</v>
      </c>
      <c r="H581" s="2835">
        <f t="shared" ref="H581:H616" si="78">F581+G581</f>
        <v>0</v>
      </c>
      <c r="I581" s="209">
        <f t="shared" ref="I581:I616" si="79">IF(C531=0,0,(C581-F581)/C531)</f>
        <v>0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0</v>
      </c>
      <c r="L581" s="2850"/>
      <c r="M581" s="274"/>
    </row>
    <row r="582" spans="1:13" x14ac:dyDescent="0.25">
      <c r="A582" s="1443">
        <f t="shared" ref="A582:A616" si="82">1+A581</f>
        <v>2</v>
      </c>
      <c r="B582" s="755">
        <f t="shared" ref="B582:B616" si="83">1+B581</f>
        <v>2</v>
      </c>
      <c r="C582" s="2834">
        <f t="shared" si="73"/>
        <v>0</v>
      </c>
      <c r="D582" s="2828">
        <f t="shared" si="74"/>
        <v>0</v>
      </c>
      <c r="E582" s="2835">
        <f t="shared" si="77"/>
        <v>0</v>
      </c>
      <c r="F582" s="2828">
        <f t="shared" si="75"/>
        <v>0</v>
      </c>
      <c r="G582" s="2828">
        <f t="shared" si="76"/>
        <v>0</v>
      </c>
      <c r="H582" s="2835">
        <f t="shared" si="78"/>
        <v>0</v>
      </c>
      <c r="I582" s="209">
        <f t="shared" si="79"/>
        <v>0</v>
      </c>
      <c r="J582" s="209">
        <f t="shared" si="80"/>
        <v>0</v>
      </c>
      <c r="K582" s="209">
        <f t="shared" si="81"/>
        <v>0</v>
      </c>
      <c r="L582" s="2850"/>
      <c r="M582" s="274"/>
    </row>
    <row r="583" spans="1:13" x14ac:dyDescent="0.25">
      <c r="A583" s="1443">
        <f t="shared" si="82"/>
        <v>3</v>
      </c>
      <c r="B583" s="755">
        <f t="shared" si="83"/>
        <v>3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0</v>
      </c>
      <c r="G583" s="2828">
        <f t="shared" si="76"/>
        <v>0</v>
      </c>
      <c r="H583" s="283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50"/>
      <c r="M583" s="274"/>
    </row>
    <row r="584" spans="1:13" x14ac:dyDescent="0.25">
      <c r="A584" s="1443">
        <f t="shared" si="82"/>
        <v>4</v>
      </c>
      <c r="B584" s="755">
        <f t="shared" si="83"/>
        <v>4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0</v>
      </c>
      <c r="G584" s="2828">
        <f t="shared" si="76"/>
        <v>0</v>
      </c>
      <c r="H584" s="283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50"/>
      <c r="M584" s="274"/>
    </row>
    <row r="585" spans="1:13" x14ac:dyDescent="0.25">
      <c r="A585" s="1443">
        <f t="shared" si="82"/>
        <v>5</v>
      </c>
      <c r="B585" s="755">
        <f t="shared" si="83"/>
        <v>5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0</v>
      </c>
      <c r="G585" s="2828">
        <f t="shared" si="76"/>
        <v>0</v>
      </c>
      <c r="H585" s="2835">
        <f t="shared" si="78"/>
        <v>0</v>
      </c>
      <c r="I585" s="209">
        <f t="shared" si="79"/>
        <v>0</v>
      </c>
      <c r="J585" s="209">
        <f t="shared" si="80"/>
        <v>0</v>
      </c>
      <c r="K585" s="209">
        <f t="shared" si="81"/>
        <v>0</v>
      </c>
      <c r="L585" s="2850"/>
      <c r="M585" s="274"/>
    </row>
    <row r="586" spans="1:13" x14ac:dyDescent="0.25">
      <c r="A586" s="1443">
        <f t="shared" si="82"/>
        <v>6</v>
      </c>
      <c r="B586" s="755">
        <f t="shared" si="83"/>
        <v>6</v>
      </c>
      <c r="C586" s="2834">
        <f t="shared" si="73"/>
        <v>0</v>
      </c>
      <c r="D586" s="2828">
        <f t="shared" si="74"/>
        <v>0</v>
      </c>
      <c r="E586" s="2835">
        <f t="shared" si="77"/>
        <v>0</v>
      </c>
      <c r="F586" s="2828">
        <f t="shared" si="75"/>
        <v>0</v>
      </c>
      <c r="G586" s="2828">
        <f t="shared" si="76"/>
        <v>0</v>
      </c>
      <c r="H586" s="2835">
        <f t="shared" si="78"/>
        <v>0</v>
      </c>
      <c r="I586" s="209">
        <f t="shared" si="79"/>
        <v>0</v>
      </c>
      <c r="J586" s="209">
        <f t="shared" si="80"/>
        <v>0</v>
      </c>
      <c r="K586" s="209">
        <f t="shared" si="81"/>
        <v>0</v>
      </c>
      <c r="L586" s="2850"/>
      <c r="M586" s="274"/>
    </row>
    <row r="587" spans="1:13" x14ac:dyDescent="0.25">
      <c r="A587" s="1443">
        <f t="shared" si="82"/>
        <v>7</v>
      </c>
      <c r="B587" s="755">
        <f t="shared" si="83"/>
        <v>7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0</v>
      </c>
      <c r="G587" s="2828">
        <f t="shared" si="76"/>
        <v>0</v>
      </c>
      <c r="H587" s="2835">
        <f t="shared" si="78"/>
        <v>0</v>
      </c>
      <c r="I587" s="209">
        <f t="shared" si="79"/>
        <v>0</v>
      </c>
      <c r="J587" s="209">
        <f t="shared" si="80"/>
        <v>0</v>
      </c>
      <c r="K587" s="209">
        <f t="shared" si="81"/>
        <v>0</v>
      </c>
      <c r="L587" s="2850"/>
      <c r="M587" s="274"/>
    </row>
    <row r="588" spans="1:13" x14ac:dyDescent="0.25">
      <c r="A588" s="1443">
        <f t="shared" si="82"/>
        <v>8</v>
      </c>
      <c r="B588" s="755">
        <f t="shared" si="83"/>
        <v>8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0</v>
      </c>
      <c r="G588" s="2828">
        <f t="shared" si="76"/>
        <v>0</v>
      </c>
      <c r="H588" s="2835">
        <f t="shared" si="78"/>
        <v>0</v>
      </c>
      <c r="I588" s="209">
        <f t="shared" si="79"/>
        <v>0</v>
      </c>
      <c r="J588" s="209">
        <f t="shared" si="80"/>
        <v>0</v>
      </c>
      <c r="K588" s="209">
        <f t="shared" si="81"/>
        <v>0</v>
      </c>
      <c r="L588" s="2850"/>
      <c r="M588" s="274"/>
    </row>
    <row r="589" spans="1:13" x14ac:dyDescent="0.25">
      <c r="A589" s="1443">
        <f t="shared" si="82"/>
        <v>9</v>
      </c>
      <c r="B589" s="755">
        <f t="shared" si="83"/>
        <v>9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0</v>
      </c>
      <c r="G589" s="2828">
        <f t="shared" si="76"/>
        <v>0</v>
      </c>
      <c r="H589" s="2835">
        <f t="shared" si="78"/>
        <v>0</v>
      </c>
      <c r="I589" s="209">
        <f t="shared" si="79"/>
        <v>0</v>
      </c>
      <c r="J589" s="209">
        <f t="shared" si="80"/>
        <v>0</v>
      </c>
      <c r="K589" s="209">
        <f t="shared" si="81"/>
        <v>0</v>
      </c>
      <c r="L589" s="2850"/>
      <c r="M589" s="274"/>
    </row>
    <row r="590" spans="1:13" x14ac:dyDescent="0.25">
      <c r="A590" s="1443">
        <f t="shared" si="82"/>
        <v>10</v>
      </c>
      <c r="B590" s="755">
        <f t="shared" si="83"/>
        <v>10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0</v>
      </c>
      <c r="G590" s="2828">
        <f t="shared" si="76"/>
        <v>0</v>
      </c>
      <c r="H590" s="2835">
        <f t="shared" si="78"/>
        <v>0</v>
      </c>
      <c r="I590" s="209">
        <f t="shared" si="79"/>
        <v>0</v>
      </c>
      <c r="J590" s="209">
        <f t="shared" si="80"/>
        <v>0</v>
      </c>
      <c r="K590" s="209">
        <f t="shared" si="81"/>
        <v>0</v>
      </c>
      <c r="L590" s="2850"/>
      <c r="M590" s="274"/>
    </row>
    <row r="591" spans="1:13" x14ac:dyDescent="0.25">
      <c r="A591" s="1443">
        <f t="shared" si="82"/>
        <v>11</v>
      </c>
      <c r="B591" s="755">
        <f t="shared" si="83"/>
        <v>11</v>
      </c>
      <c r="C591" s="2834">
        <f t="shared" si="73"/>
        <v>0</v>
      </c>
      <c r="D591" s="2828">
        <f t="shared" si="74"/>
        <v>0</v>
      </c>
      <c r="E591" s="2835">
        <f t="shared" si="77"/>
        <v>0</v>
      </c>
      <c r="F591" s="2828">
        <f t="shared" si="75"/>
        <v>0</v>
      </c>
      <c r="G591" s="2828">
        <f t="shared" si="76"/>
        <v>0</v>
      </c>
      <c r="H591" s="2835">
        <f t="shared" si="78"/>
        <v>0</v>
      </c>
      <c r="I591" s="209">
        <f t="shared" si="79"/>
        <v>0</v>
      </c>
      <c r="J591" s="209">
        <f t="shared" si="80"/>
        <v>0</v>
      </c>
      <c r="K591" s="209">
        <f t="shared" si="81"/>
        <v>0</v>
      </c>
      <c r="L591" s="2850"/>
      <c r="M591" s="274"/>
    </row>
    <row r="592" spans="1:13" x14ac:dyDescent="0.25">
      <c r="A592" s="1443">
        <f t="shared" si="82"/>
        <v>12</v>
      </c>
      <c r="B592" s="755">
        <f t="shared" si="83"/>
        <v>12</v>
      </c>
      <c r="C592" s="2834">
        <f t="shared" si="73"/>
        <v>0</v>
      </c>
      <c r="D592" s="2828">
        <f t="shared" si="74"/>
        <v>0</v>
      </c>
      <c r="E592" s="2835">
        <f t="shared" si="77"/>
        <v>0</v>
      </c>
      <c r="F592" s="2828">
        <f t="shared" si="75"/>
        <v>0</v>
      </c>
      <c r="G592" s="2828">
        <f t="shared" si="76"/>
        <v>0</v>
      </c>
      <c r="H592" s="2835">
        <f t="shared" si="78"/>
        <v>0</v>
      </c>
      <c r="I592" s="209">
        <f t="shared" si="79"/>
        <v>0</v>
      </c>
      <c r="J592" s="209">
        <f t="shared" si="80"/>
        <v>0</v>
      </c>
      <c r="K592" s="209">
        <f t="shared" si="81"/>
        <v>0</v>
      </c>
      <c r="L592" s="2850"/>
      <c r="M592" s="274"/>
    </row>
    <row r="593" spans="1:13" x14ac:dyDescent="0.25">
      <c r="A593" s="1443">
        <f t="shared" si="82"/>
        <v>13</v>
      </c>
      <c r="B593" s="755">
        <f t="shared" si="83"/>
        <v>13</v>
      </c>
      <c r="C593" s="2834">
        <f t="shared" si="73"/>
        <v>0</v>
      </c>
      <c r="D593" s="2828">
        <f t="shared" si="74"/>
        <v>0</v>
      </c>
      <c r="E593" s="2835">
        <f t="shared" si="77"/>
        <v>0</v>
      </c>
      <c r="F593" s="2828">
        <f t="shared" si="75"/>
        <v>0</v>
      </c>
      <c r="G593" s="2828">
        <f t="shared" si="76"/>
        <v>0</v>
      </c>
      <c r="H593" s="2835">
        <f t="shared" si="78"/>
        <v>0</v>
      </c>
      <c r="I593" s="209">
        <f t="shared" si="79"/>
        <v>0</v>
      </c>
      <c r="J593" s="209">
        <f t="shared" si="80"/>
        <v>0</v>
      </c>
      <c r="K593" s="209">
        <f t="shared" si="81"/>
        <v>0</v>
      </c>
      <c r="L593" s="2850"/>
      <c r="M593" s="274"/>
    </row>
    <row r="594" spans="1:13" x14ac:dyDescent="0.25">
      <c r="A594" s="1443">
        <f t="shared" si="82"/>
        <v>14</v>
      </c>
      <c r="B594" s="755">
        <f t="shared" si="83"/>
        <v>14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0</v>
      </c>
      <c r="G594" s="2828">
        <f t="shared" si="76"/>
        <v>0</v>
      </c>
      <c r="H594" s="2835">
        <f t="shared" si="78"/>
        <v>0</v>
      </c>
      <c r="I594" s="209">
        <f t="shared" si="79"/>
        <v>0</v>
      </c>
      <c r="J594" s="209">
        <f t="shared" si="80"/>
        <v>0</v>
      </c>
      <c r="K594" s="209">
        <f t="shared" si="81"/>
        <v>0</v>
      </c>
      <c r="L594" s="2850"/>
      <c r="M594" s="274"/>
    </row>
    <row r="595" spans="1:13" x14ac:dyDescent="0.25">
      <c r="A595" s="1443">
        <f t="shared" si="82"/>
        <v>15</v>
      </c>
      <c r="B595" s="755">
        <f t="shared" si="83"/>
        <v>15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0</v>
      </c>
      <c r="G595" s="2828">
        <f t="shared" si="76"/>
        <v>0</v>
      </c>
      <c r="H595" s="2835">
        <f t="shared" si="78"/>
        <v>0</v>
      </c>
      <c r="I595" s="209">
        <f t="shared" si="79"/>
        <v>0</v>
      </c>
      <c r="J595" s="209">
        <f t="shared" si="80"/>
        <v>0</v>
      </c>
      <c r="K595" s="209">
        <f t="shared" si="81"/>
        <v>0</v>
      </c>
      <c r="L595" s="2850"/>
      <c r="M595" s="274"/>
    </row>
    <row r="596" spans="1:13" x14ac:dyDescent="0.25">
      <c r="A596" s="1443">
        <f t="shared" si="82"/>
        <v>16</v>
      </c>
      <c r="B596" s="755">
        <f t="shared" si="83"/>
        <v>16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0</v>
      </c>
      <c r="G596" s="2828">
        <f t="shared" si="76"/>
        <v>0</v>
      </c>
      <c r="H596" s="2835">
        <f t="shared" si="78"/>
        <v>0</v>
      </c>
      <c r="I596" s="209">
        <f t="shared" si="79"/>
        <v>0</v>
      </c>
      <c r="J596" s="209">
        <f t="shared" si="80"/>
        <v>0</v>
      </c>
      <c r="K596" s="209">
        <f t="shared" si="81"/>
        <v>0</v>
      </c>
      <c r="L596" s="2850"/>
      <c r="M596" s="274"/>
    </row>
    <row r="597" spans="1:13" x14ac:dyDescent="0.25">
      <c r="A597" s="1443">
        <f t="shared" si="82"/>
        <v>17</v>
      </c>
      <c r="B597" s="755">
        <f t="shared" si="83"/>
        <v>17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0</v>
      </c>
      <c r="G597" s="2828">
        <f t="shared" si="76"/>
        <v>0</v>
      </c>
      <c r="H597" s="2835">
        <f t="shared" si="78"/>
        <v>0</v>
      </c>
      <c r="I597" s="209">
        <f t="shared" si="79"/>
        <v>0</v>
      </c>
      <c r="J597" s="209">
        <f t="shared" si="80"/>
        <v>0</v>
      </c>
      <c r="K597" s="209">
        <f t="shared" si="81"/>
        <v>0</v>
      </c>
      <c r="L597" s="2850"/>
      <c r="M597" s="274"/>
    </row>
    <row r="598" spans="1:13" x14ac:dyDescent="0.25">
      <c r="A598" s="1443">
        <f t="shared" si="82"/>
        <v>18</v>
      </c>
      <c r="B598" s="755">
        <f t="shared" si="83"/>
        <v>18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0</v>
      </c>
      <c r="G598" s="2828">
        <f t="shared" si="76"/>
        <v>0</v>
      </c>
      <c r="H598" s="2835">
        <f t="shared" si="78"/>
        <v>0</v>
      </c>
      <c r="I598" s="209">
        <f t="shared" si="79"/>
        <v>0</v>
      </c>
      <c r="J598" s="209">
        <f t="shared" si="80"/>
        <v>0</v>
      </c>
      <c r="K598" s="209">
        <f t="shared" si="81"/>
        <v>0</v>
      </c>
      <c r="L598" s="2850"/>
      <c r="M598" s="274"/>
    </row>
    <row r="599" spans="1:13" x14ac:dyDescent="0.25">
      <c r="A599" s="1443">
        <f t="shared" si="82"/>
        <v>19</v>
      </c>
      <c r="B599" s="755">
        <f t="shared" si="83"/>
        <v>19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0</v>
      </c>
      <c r="G599" s="2828">
        <f t="shared" si="76"/>
        <v>0</v>
      </c>
      <c r="H599" s="2835">
        <f t="shared" si="78"/>
        <v>0</v>
      </c>
      <c r="I599" s="209">
        <f t="shared" si="79"/>
        <v>0</v>
      </c>
      <c r="J599" s="209">
        <f t="shared" si="80"/>
        <v>0</v>
      </c>
      <c r="K599" s="209">
        <f t="shared" si="81"/>
        <v>0</v>
      </c>
      <c r="L599" s="2850"/>
      <c r="M599" s="274"/>
    </row>
    <row r="600" spans="1:13" x14ac:dyDescent="0.25">
      <c r="A600" s="1443">
        <f t="shared" si="82"/>
        <v>20</v>
      </c>
      <c r="B600" s="755">
        <f t="shared" si="83"/>
        <v>20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0</v>
      </c>
      <c r="G600" s="2828">
        <f t="shared" si="76"/>
        <v>0</v>
      </c>
      <c r="H600" s="2835">
        <f t="shared" si="78"/>
        <v>0</v>
      </c>
      <c r="I600" s="209">
        <f t="shared" si="79"/>
        <v>0</v>
      </c>
      <c r="J600" s="209">
        <f t="shared" si="80"/>
        <v>0</v>
      </c>
      <c r="K600" s="209">
        <f t="shared" si="81"/>
        <v>0</v>
      </c>
      <c r="L600" s="2850"/>
      <c r="M600" s="274"/>
    </row>
    <row r="601" spans="1:13" x14ac:dyDescent="0.25">
      <c r="A601" s="1443">
        <f t="shared" si="82"/>
        <v>21</v>
      </c>
      <c r="B601" s="755">
        <f t="shared" si="83"/>
        <v>21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0</v>
      </c>
      <c r="G601" s="2828">
        <f t="shared" si="76"/>
        <v>0</v>
      </c>
      <c r="H601" s="2835">
        <f t="shared" si="78"/>
        <v>0</v>
      </c>
      <c r="I601" s="209">
        <f t="shared" si="79"/>
        <v>0</v>
      </c>
      <c r="J601" s="209">
        <f t="shared" si="80"/>
        <v>0</v>
      </c>
      <c r="K601" s="209">
        <f t="shared" si="81"/>
        <v>0</v>
      </c>
      <c r="L601" s="2850"/>
      <c r="M601" s="274"/>
    </row>
    <row r="602" spans="1:13" x14ac:dyDescent="0.25">
      <c r="A602" s="1443">
        <f t="shared" si="82"/>
        <v>22</v>
      </c>
      <c r="B602" s="755">
        <f t="shared" si="83"/>
        <v>22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0</v>
      </c>
      <c r="G602" s="2828">
        <f t="shared" si="76"/>
        <v>0</v>
      </c>
      <c r="H602" s="2835">
        <f t="shared" si="78"/>
        <v>0</v>
      </c>
      <c r="I602" s="209">
        <f t="shared" si="79"/>
        <v>0</v>
      </c>
      <c r="J602" s="209">
        <f t="shared" si="80"/>
        <v>0</v>
      </c>
      <c r="K602" s="209">
        <f t="shared" si="81"/>
        <v>0</v>
      </c>
      <c r="L602" s="2850"/>
      <c r="M602" s="274"/>
    </row>
    <row r="603" spans="1:13" x14ac:dyDescent="0.25">
      <c r="A603" s="1443">
        <f t="shared" si="82"/>
        <v>23</v>
      </c>
      <c r="B603" s="755">
        <f t="shared" si="83"/>
        <v>23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0</v>
      </c>
      <c r="G603" s="2828">
        <f t="shared" si="76"/>
        <v>0</v>
      </c>
      <c r="H603" s="2835">
        <f t="shared" si="78"/>
        <v>0</v>
      </c>
      <c r="I603" s="209">
        <f t="shared" si="79"/>
        <v>0</v>
      </c>
      <c r="J603" s="209">
        <f t="shared" si="80"/>
        <v>0</v>
      </c>
      <c r="K603" s="209">
        <f t="shared" si="81"/>
        <v>0</v>
      </c>
      <c r="L603" s="2850"/>
      <c r="M603" s="274"/>
    </row>
    <row r="604" spans="1:13" x14ac:dyDescent="0.25">
      <c r="A604" s="1443">
        <f t="shared" si="82"/>
        <v>24</v>
      </c>
      <c r="B604" s="755">
        <f t="shared" si="83"/>
        <v>24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0</v>
      </c>
      <c r="G604" s="2828">
        <f t="shared" si="76"/>
        <v>0</v>
      </c>
      <c r="H604" s="2835">
        <f t="shared" si="78"/>
        <v>0</v>
      </c>
      <c r="I604" s="209">
        <f t="shared" si="79"/>
        <v>0</v>
      </c>
      <c r="J604" s="209">
        <f t="shared" si="80"/>
        <v>0</v>
      </c>
      <c r="K604" s="209">
        <f t="shared" si="81"/>
        <v>0</v>
      </c>
      <c r="L604" s="2850"/>
      <c r="M604" s="274"/>
    </row>
    <row r="605" spans="1:13" x14ac:dyDescent="0.25">
      <c r="A605" s="1443">
        <f t="shared" si="82"/>
        <v>25</v>
      </c>
      <c r="B605" s="755">
        <f t="shared" si="83"/>
        <v>25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0</v>
      </c>
      <c r="G605" s="2828">
        <f t="shared" si="76"/>
        <v>0</v>
      </c>
      <c r="H605" s="2835">
        <f t="shared" si="78"/>
        <v>0</v>
      </c>
      <c r="I605" s="209">
        <f t="shared" si="79"/>
        <v>0</v>
      </c>
      <c r="J605" s="209">
        <f t="shared" si="80"/>
        <v>0</v>
      </c>
      <c r="K605" s="209">
        <f t="shared" si="81"/>
        <v>0</v>
      </c>
      <c r="L605" s="2850"/>
      <c r="M605" s="274"/>
    </row>
    <row r="606" spans="1:13" x14ac:dyDescent="0.25">
      <c r="A606" s="1443">
        <f t="shared" si="82"/>
        <v>26</v>
      </c>
      <c r="B606" s="755">
        <f t="shared" si="83"/>
        <v>26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0</v>
      </c>
      <c r="G606" s="2828">
        <f t="shared" si="76"/>
        <v>0</v>
      </c>
      <c r="H606" s="2835">
        <f t="shared" si="78"/>
        <v>0</v>
      </c>
      <c r="I606" s="209">
        <f t="shared" si="79"/>
        <v>0</v>
      </c>
      <c r="J606" s="209">
        <f t="shared" si="80"/>
        <v>0</v>
      </c>
      <c r="K606" s="209">
        <f t="shared" si="81"/>
        <v>0</v>
      </c>
      <c r="L606" s="2850"/>
      <c r="M606" s="274"/>
    </row>
    <row r="607" spans="1:13" x14ac:dyDescent="0.25">
      <c r="A607" s="1443">
        <f t="shared" si="82"/>
        <v>27</v>
      </c>
      <c r="B607" s="755">
        <f t="shared" si="83"/>
        <v>27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0</v>
      </c>
      <c r="H607" s="2835">
        <f t="shared" si="78"/>
        <v>0</v>
      </c>
      <c r="I607" s="209">
        <f t="shared" si="79"/>
        <v>0</v>
      </c>
      <c r="J607" s="209">
        <f t="shared" si="80"/>
        <v>0</v>
      </c>
      <c r="K607" s="209">
        <f t="shared" si="81"/>
        <v>0</v>
      </c>
      <c r="L607" s="2850"/>
      <c r="M607" s="274"/>
    </row>
    <row r="608" spans="1:13" x14ac:dyDescent="0.25">
      <c r="A608" s="1443">
        <f t="shared" si="82"/>
        <v>28</v>
      </c>
      <c r="B608" s="755">
        <f t="shared" si="83"/>
        <v>28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0</v>
      </c>
      <c r="H608" s="2835">
        <f t="shared" si="78"/>
        <v>0</v>
      </c>
      <c r="I608" s="209">
        <f t="shared" si="79"/>
        <v>0</v>
      </c>
      <c r="J608" s="209">
        <f t="shared" si="80"/>
        <v>0</v>
      </c>
      <c r="K608" s="209">
        <f t="shared" si="81"/>
        <v>0</v>
      </c>
      <c r="L608" s="2850"/>
      <c r="M608" s="274"/>
    </row>
    <row r="609" spans="1:13" x14ac:dyDescent="0.25">
      <c r="A609" s="1443">
        <f t="shared" si="82"/>
        <v>29</v>
      </c>
      <c r="B609" s="755">
        <f t="shared" si="83"/>
        <v>29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0</v>
      </c>
      <c r="G609" s="2828">
        <f t="shared" si="76"/>
        <v>0</v>
      </c>
      <c r="H609" s="2835">
        <f t="shared" si="78"/>
        <v>0</v>
      </c>
      <c r="I609" s="209">
        <f t="shared" si="79"/>
        <v>0</v>
      </c>
      <c r="J609" s="209">
        <f t="shared" si="80"/>
        <v>0</v>
      </c>
      <c r="K609" s="209">
        <f t="shared" si="81"/>
        <v>0</v>
      </c>
      <c r="L609" s="2850"/>
      <c r="M609" s="274"/>
    </row>
    <row r="610" spans="1:13" x14ac:dyDescent="0.25">
      <c r="A610" s="1443">
        <f t="shared" si="82"/>
        <v>30</v>
      </c>
      <c r="B610" s="755">
        <f t="shared" si="83"/>
        <v>30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0</v>
      </c>
      <c r="G610" s="2828">
        <f t="shared" si="76"/>
        <v>0</v>
      </c>
      <c r="H610" s="2835">
        <f t="shared" si="78"/>
        <v>0</v>
      </c>
      <c r="I610" s="209">
        <f t="shared" si="79"/>
        <v>0</v>
      </c>
      <c r="J610" s="209">
        <f t="shared" si="80"/>
        <v>0</v>
      </c>
      <c r="K610" s="209">
        <f t="shared" si="81"/>
        <v>0</v>
      </c>
      <c r="L610" s="2850"/>
      <c r="M610" s="274"/>
    </row>
    <row r="611" spans="1:13" s="1489" customFormat="1" ht="15.75" x14ac:dyDescent="0.25">
      <c r="A611" s="1443">
        <f t="shared" si="82"/>
        <v>31</v>
      </c>
      <c r="B611" s="755">
        <f t="shared" si="83"/>
        <v>31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0</v>
      </c>
      <c r="G611" s="2828">
        <f t="shared" si="76"/>
        <v>0</v>
      </c>
      <c r="H611" s="2835">
        <f t="shared" si="78"/>
        <v>0</v>
      </c>
      <c r="I611" s="209">
        <f t="shared" si="79"/>
        <v>0</v>
      </c>
      <c r="J611" s="209">
        <f t="shared" si="80"/>
        <v>0</v>
      </c>
      <c r="K611" s="209">
        <f t="shared" si="81"/>
        <v>0</v>
      </c>
      <c r="L611" s="2851"/>
    </row>
    <row r="612" spans="1:13" s="1489" customFormat="1" ht="15.75" x14ac:dyDescent="0.25">
      <c r="A612" s="1443">
        <f t="shared" si="82"/>
        <v>32</v>
      </c>
      <c r="B612" s="755">
        <f t="shared" si="83"/>
        <v>32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0</v>
      </c>
      <c r="G612" s="2828">
        <f t="shared" si="76"/>
        <v>0</v>
      </c>
      <c r="H612" s="2835">
        <f t="shared" si="78"/>
        <v>0</v>
      </c>
      <c r="I612" s="209">
        <f t="shared" si="79"/>
        <v>0</v>
      </c>
      <c r="J612" s="209">
        <f t="shared" si="80"/>
        <v>0</v>
      </c>
      <c r="K612" s="209">
        <f t="shared" si="81"/>
        <v>0</v>
      </c>
      <c r="L612" s="2851"/>
    </row>
    <row r="613" spans="1:13" x14ac:dyDescent="0.25">
      <c r="A613" s="1443">
        <f t="shared" si="82"/>
        <v>33</v>
      </c>
      <c r="B613" s="755">
        <f t="shared" si="83"/>
        <v>33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0</v>
      </c>
      <c r="G613" s="2828">
        <f t="shared" si="76"/>
        <v>0</v>
      </c>
      <c r="H613" s="283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52"/>
      <c r="M613" s="274"/>
    </row>
    <row r="614" spans="1:13" x14ac:dyDescent="0.25">
      <c r="A614" s="1443">
        <f t="shared" si="82"/>
        <v>34</v>
      </c>
      <c r="B614" s="755">
        <f t="shared" si="83"/>
        <v>34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0</v>
      </c>
      <c r="G614" s="2828">
        <f t="shared" si="76"/>
        <v>0</v>
      </c>
      <c r="H614" s="283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52"/>
      <c r="M614" s="274"/>
    </row>
    <row r="615" spans="1:13" x14ac:dyDescent="0.25">
      <c r="A615" s="1443">
        <f t="shared" si="82"/>
        <v>35</v>
      </c>
      <c r="B615" s="755">
        <f t="shared" si="83"/>
        <v>35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0</v>
      </c>
      <c r="G615" s="2828">
        <f t="shared" si="76"/>
        <v>0</v>
      </c>
      <c r="H615" s="283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52"/>
      <c r="M615" s="274"/>
    </row>
    <row r="616" spans="1:13" ht="15.75" thickBot="1" x14ac:dyDescent="0.3">
      <c r="A616" s="2203">
        <f t="shared" si="82"/>
        <v>36</v>
      </c>
      <c r="B616" s="2831">
        <f t="shared" si="83"/>
        <v>36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0</v>
      </c>
      <c r="G616" s="2829">
        <f t="shared" si="76"/>
        <v>0</v>
      </c>
      <c r="H616" s="2837">
        <f t="shared" si="78"/>
        <v>0</v>
      </c>
      <c r="I616" s="3243">
        <f t="shared" si="79"/>
        <v>0</v>
      </c>
      <c r="J616" s="2854">
        <f t="shared" si="80"/>
        <v>0</v>
      </c>
      <c r="K616" s="2855">
        <f t="shared" si="81"/>
        <v>0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H118" sqref="H118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3653</v>
      </c>
      <c r="J32" s="6"/>
      <c r="L32" s="1022" t="s">
        <v>3652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0</v>
      </c>
      <c r="G52" t="s">
        <v>2250</v>
      </c>
      <c r="H52" s="1323">
        <f>H46*$H$50</f>
        <v>0</v>
      </c>
      <c r="I52" s="1767" t="s">
        <v>3391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0</v>
      </c>
      <c r="G53" t="s">
        <v>2250</v>
      </c>
      <c r="H53" s="1323">
        <f>H47*$H$50</f>
        <v>0</v>
      </c>
      <c r="I53" s="3417" t="s">
        <v>3392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0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0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0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0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12.75" thickTop="1" x14ac:dyDescent="0.2">
      <c r="A113" s="1604">
        <v>1</v>
      </c>
      <c r="B113" s="1926" t="s">
        <v>1868</v>
      </c>
      <c r="C113" s="2029">
        <v>0</v>
      </c>
      <c r="D113" s="1841"/>
      <c r="E113" s="1808">
        <v>0</v>
      </c>
      <c r="F113" s="2033">
        <f>IF(E113=0,0,  E113*(IF(B113="FE",1,POWER((1+'2. TaxData'!$I$62),(C113-'1. AgeData'!$D$27)))))</f>
        <v>0</v>
      </c>
      <c r="G113" s="1926" t="s">
        <v>1868</v>
      </c>
      <c r="H113" s="1832">
        <v>0</v>
      </c>
      <c r="I113" s="1841"/>
      <c r="J113" s="1807">
        <v>0</v>
      </c>
      <c r="K113" s="1993">
        <f>IF(J113=0,0,  J113*IF(G113="FE",1,POWER((1+'2. TaxData'!$I$62),(H113-'1. AgeData'!$D$28))))</f>
        <v>0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2029">
        <v>0</v>
      </c>
      <c r="D114" s="1841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1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" x14ac:dyDescent="0.2">
      <c r="A115" s="1604">
        <v>3</v>
      </c>
      <c r="B115" s="1926" t="s">
        <v>1868</v>
      </c>
      <c r="C115" s="2029">
        <v>0</v>
      </c>
      <c r="D115" s="1841"/>
      <c r="E115" s="1808">
        <v>0</v>
      </c>
      <c r="F115" s="1320">
        <f>IF(E115=0,0,  E115*(IF(B115="FE",1,POWER((1+'2. TaxData'!$I$62),(C115-'1. AgeData'!$D$27)))))</f>
        <v>0</v>
      </c>
      <c r="G115" s="1926" t="s">
        <v>1868</v>
      </c>
      <c r="H115" s="1832">
        <v>0</v>
      </c>
      <c r="I115" s="1841"/>
      <c r="J115" s="1807">
        <v>0</v>
      </c>
      <c r="K115" s="1993">
        <f>IF(J115=0,0,  J115*IF(G115="FE",1,POWER((1+'2. TaxData'!$I$62),(H115-'1. AgeData'!$D$28))))</f>
        <v>0</v>
      </c>
      <c r="L115" s="316"/>
      <c r="M115" s="1569"/>
    </row>
    <row r="116" spans="1:13" s="306" customFormat="1" ht="12" x14ac:dyDescent="0.2">
      <c r="A116" s="1604">
        <v>4</v>
      </c>
      <c r="B116" s="1926" t="s">
        <v>1868</v>
      </c>
      <c r="C116" s="2029">
        <v>0</v>
      </c>
      <c r="D116" s="1841"/>
      <c r="E116" s="1808">
        <v>0</v>
      </c>
      <c r="F116" s="1320">
        <f>IF(E116=0,0,  E116*(IF(B116="FE",1,POWER((1+'2. TaxData'!$I$62),(C116-'1. AgeData'!$D$27)))))</f>
        <v>0</v>
      </c>
      <c r="G116" s="1926" t="s">
        <v>1868</v>
      </c>
      <c r="H116" s="1832">
        <v>0</v>
      </c>
      <c r="I116" s="1841"/>
      <c r="J116" s="1807">
        <v>0</v>
      </c>
      <c r="K116" s="1993">
        <f>IF(J116=0,0,  J116*IF(G116="FE",1,POWER((1+'2. TaxData'!$I$62),(H116-'1. AgeData'!$D$28))))</f>
        <v>0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2029">
        <v>0</v>
      </c>
      <c r="D117" s="1841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1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" x14ac:dyDescent="0.2">
      <c r="A118" s="1604">
        <v>6</v>
      </c>
      <c r="B118" s="1926" t="s">
        <v>1868</v>
      </c>
      <c r="C118" s="2029">
        <v>0</v>
      </c>
      <c r="D118" s="1841"/>
      <c r="E118" s="1808">
        <v>0</v>
      </c>
      <c r="F118" s="1320">
        <f>IF(E118=0,0,  E118*(IF(B118="FE",1,POWER((1+'2. TaxData'!$I$62),(C118-'1. AgeData'!$D$27)))))</f>
        <v>0</v>
      </c>
      <c r="G118" s="1926" t="s">
        <v>1868</v>
      </c>
      <c r="H118" s="1832">
        <v>0</v>
      </c>
      <c r="I118" s="1841"/>
      <c r="J118" s="1807">
        <v>0</v>
      </c>
      <c r="K118" s="1993">
        <f>IF(J118=0,0,  J118*IF(G118="FE",1,POWER((1+'2. TaxData'!$I$62),(H118-'1. AgeData'!$D$28))))</f>
        <v>0</v>
      </c>
      <c r="L118" s="316"/>
      <c r="M118" s="1569"/>
    </row>
    <row r="119" spans="1:13" s="306" customFormat="1" ht="12" x14ac:dyDescent="0.2">
      <c r="A119" s="1604">
        <v>7</v>
      </c>
      <c r="B119" s="1926" t="s">
        <v>1868</v>
      </c>
      <c r="C119" s="2029">
        <v>0</v>
      </c>
      <c r="D119" s="1841"/>
      <c r="E119" s="1808">
        <v>0</v>
      </c>
      <c r="F119" s="1320">
        <f>IF(E119=0,0,  E119*(IF(B119="FE",1,POWER((1+'2. TaxData'!$I$62),(C119-'1. AgeData'!$D$27)))))</f>
        <v>0</v>
      </c>
      <c r="G119" s="1926" t="s">
        <v>1868</v>
      </c>
      <c r="H119" s="1832">
        <v>0</v>
      </c>
      <c r="I119" s="1841"/>
      <c r="J119" s="1807">
        <v>0</v>
      </c>
      <c r="K119" s="1993">
        <f>IF(J119=0,0,  J119*IF(G119="FE",1,POWER((1+'2. TaxData'!$I$62),(H119-'1. AgeData'!$D$28))))</f>
        <v>0</v>
      </c>
      <c r="L119" s="316"/>
      <c r="M119" s="1569"/>
    </row>
    <row r="120" spans="1:13" s="306" customFormat="1" ht="12" x14ac:dyDescent="0.2">
      <c r="A120" s="1604">
        <v>8</v>
      </c>
      <c r="B120" s="1926" t="s">
        <v>1868</v>
      </c>
      <c r="C120" s="2029">
        <v>0</v>
      </c>
      <c r="D120" s="1841"/>
      <c r="E120" s="1808">
        <v>0</v>
      </c>
      <c r="F120" s="1320">
        <f>IF(E120=0,0,  E120*(IF(B120="FE",1,POWER((1+'2. TaxData'!$I$62),(C120-'1. AgeData'!$D$27)))))</f>
        <v>0</v>
      </c>
      <c r="G120" s="1926" t="s">
        <v>1868</v>
      </c>
      <c r="H120" s="1832">
        <v>0</v>
      </c>
      <c r="I120" s="1841"/>
      <c r="J120" s="1807">
        <v>0</v>
      </c>
      <c r="K120" s="1993">
        <f>IF(J120=0,0,  J120*IF(G120="FE",1,POWER((1+'2. TaxData'!$I$62),(H120-'1. AgeData'!$D$28))))</f>
        <v>0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2029">
        <v>0</v>
      </c>
      <c r="D121" s="1841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1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" x14ac:dyDescent="0.2">
      <c r="A122" s="1604">
        <v>10</v>
      </c>
      <c r="B122" s="1926" t="s">
        <v>1868</v>
      </c>
      <c r="C122" s="2029">
        <v>0</v>
      </c>
      <c r="D122" s="1841"/>
      <c r="E122" s="1808">
        <v>0</v>
      </c>
      <c r="F122" s="1320">
        <f>IF(E122=0,0,  E122*(IF(B122="FE",1,POWER((1+'2. TaxData'!$I$62),(C122-'1. AgeData'!$D$27)))))</f>
        <v>0</v>
      </c>
      <c r="G122" s="1926" t="s">
        <v>1868</v>
      </c>
      <c r="H122" s="1832">
        <v>0</v>
      </c>
      <c r="I122" s="1841"/>
      <c r="J122" s="1807">
        <v>0</v>
      </c>
      <c r="K122" s="1993">
        <f>IF(J122=0,0,  J122*IF(G122="FE",1,POWER((1+'2. TaxData'!$I$62),(H122-'1. AgeData'!$D$28))))</f>
        <v>0</v>
      </c>
      <c r="L122" s="316"/>
      <c r="M122" s="1569"/>
    </row>
    <row r="123" spans="1:13" s="306" customFormat="1" ht="12" x14ac:dyDescent="0.2">
      <c r="A123" s="1604">
        <v>11</v>
      </c>
      <c r="B123" s="1926" t="s">
        <v>1868</v>
      </c>
      <c r="C123" s="2029">
        <v>0</v>
      </c>
      <c r="D123" s="1841"/>
      <c r="E123" s="1808">
        <v>0</v>
      </c>
      <c r="F123" s="1320">
        <f>IF(E123=0,0,  E123*(IF(B123="FE",1,POWER((1+'2. TaxData'!$I$62),(C123-'1. AgeData'!$D$27)))))</f>
        <v>0</v>
      </c>
      <c r="G123" s="1926" t="s">
        <v>1868</v>
      </c>
      <c r="H123" s="1832">
        <v>0</v>
      </c>
      <c r="I123" s="1841"/>
      <c r="J123" s="1807">
        <v>0</v>
      </c>
      <c r="K123" s="1993">
        <f>IF(J123=0,0,  J123*IF(G123="FE",1,POWER((1+'2. TaxData'!$I$62),(H123-'1. AgeData'!$D$28))))</f>
        <v>0</v>
      </c>
      <c r="L123" s="316"/>
      <c r="M123" s="1569"/>
    </row>
    <row r="124" spans="1:13" s="306" customFormat="1" ht="12" x14ac:dyDescent="0.2">
      <c r="A124" s="1604">
        <v>12</v>
      </c>
      <c r="B124" s="1926" t="s">
        <v>1868</v>
      </c>
      <c r="C124" s="2029">
        <v>0</v>
      </c>
      <c r="D124" s="1841"/>
      <c r="E124" s="1808">
        <v>0</v>
      </c>
      <c r="F124" s="1320">
        <f>IF(E124=0,0,  E124*(IF(B124="FE",1,POWER((1+'2. TaxData'!$I$62),(C124-'1. AgeData'!$D$27)))))</f>
        <v>0</v>
      </c>
      <c r="G124" s="1926" t="s">
        <v>1868</v>
      </c>
      <c r="H124" s="1832">
        <v>0</v>
      </c>
      <c r="I124" s="1841"/>
      <c r="J124" s="1807">
        <v>0</v>
      </c>
      <c r="K124" s="1993">
        <f>IF(J124=0,0,  J124*IF(G124="FE",1,POWER((1+'2. TaxData'!$I$62),(H124-'1. AgeData'!$D$28))))</f>
        <v>0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2029">
        <v>0</v>
      </c>
      <c r="D125" s="1841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1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2029">
        <v>0</v>
      </c>
      <c r="D126" s="1841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1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12" x14ac:dyDescent="0.2">
      <c r="A127" s="1604">
        <v>15</v>
      </c>
      <c r="B127" s="1926" t="s">
        <v>1868</v>
      </c>
      <c r="C127" s="2029">
        <v>0</v>
      </c>
      <c r="D127" s="1841"/>
      <c r="E127" s="1808">
        <v>0</v>
      </c>
      <c r="F127" s="1320">
        <f>IF(E127=0,0,  E127*(IF(B127="FE",1,POWER((1+'2. TaxData'!$I$62),(C127-'1. AgeData'!$D$27)))))</f>
        <v>0</v>
      </c>
      <c r="G127" s="1926" t="s">
        <v>1868</v>
      </c>
      <c r="H127" s="1832">
        <v>0</v>
      </c>
      <c r="I127" s="1841"/>
      <c r="J127" s="1807">
        <v>0</v>
      </c>
      <c r="K127" s="1993">
        <f>IF(J127=0,0,  J127*IF(G127="FE",1,POWER((1+'2. TaxData'!$I$62),(H127-'1. AgeData'!$D$28))))</f>
        <v>0</v>
      </c>
      <c r="L127" s="316"/>
      <c r="M127" s="1569"/>
    </row>
    <row r="128" spans="1:13" s="306" customFormat="1" ht="12" x14ac:dyDescent="0.2">
      <c r="A128" s="1604">
        <v>16</v>
      </c>
      <c r="B128" s="1926" t="s">
        <v>1868</v>
      </c>
      <c r="C128" s="2029">
        <v>0</v>
      </c>
      <c r="D128" s="1841"/>
      <c r="E128" s="1808">
        <v>0</v>
      </c>
      <c r="F128" s="1320">
        <f>IF(E128=0,0,  E128*(IF(B128="FE",1,POWER((1+'2. TaxData'!$I$62),(C128-'1. AgeData'!$D$27)))))</f>
        <v>0</v>
      </c>
      <c r="G128" s="1926" t="s">
        <v>1868</v>
      </c>
      <c r="H128" s="1832">
        <v>0</v>
      </c>
      <c r="I128" s="1841"/>
      <c r="J128" s="1807">
        <v>0</v>
      </c>
      <c r="K128" s="1993">
        <f>IF(J128=0,0,  J128*IF(G128="FE",1,POWER((1+'2. TaxData'!$I$62),(H128-'1. AgeData'!$D$28))))</f>
        <v>0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2029">
        <v>0</v>
      </c>
      <c r="D129" s="1841"/>
      <c r="E129" s="1808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1832">
        <v>0</v>
      </c>
      <c r="I129" s="1841"/>
      <c r="J129" s="1807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2029">
        <v>0</v>
      </c>
      <c r="D130" s="1841"/>
      <c r="E130" s="1808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1832">
        <v>0</v>
      </c>
      <c r="I130" s="1841"/>
      <c r="J130" s="1807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12" x14ac:dyDescent="0.2">
      <c r="A131" s="1604">
        <v>19</v>
      </c>
      <c r="B131" s="1926" t="s">
        <v>1868</v>
      </c>
      <c r="C131" s="2029">
        <v>0</v>
      </c>
      <c r="D131" s="1841"/>
      <c r="E131" s="1808">
        <v>0</v>
      </c>
      <c r="F131" s="1320">
        <f>IF(E131=0,0,  E131*(IF(B131="FE",1,POWER((1+'2. TaxData'!$I$62),(C131-'1. AgeData'!$D$27)))))</f>
        <v>0</v>
      </c>
      <c r="G131" s="1926" t="s">
        <v>1868</v>
      </c>
      <c r="H131" s="1832">
        <v>0</v>
      </c>
      <c r="I131" s="1841"/>
      <c r="J131" s="1807">
        <v>0</v>
      </c>
      <c r="K131" s="1993">
        <f>IF(J131=0,0,  J131*IF(G131="FE",1,POWER((1+'2. TaxData'!$I$62),(H131-'1. AgeData'!$D$28))))</f>
        <v>0</v>
      </c>
      <c r="L131" s="316"/>
      <c r="M131" s="1569"/>
    </row>
    <row r="132" spans="1:13" s="306" customFormat="1" ht="12" x14ac:dyDescent="0.2">
      <c r="A132" s="1604">
        <v>20</v>
      </c>
      <c r="B132" s="1926" t="s">
        <v>1868</v>
      </c>
      <c r="C132" s="2029">
        <v>0</v>
      </c>
      <c r="D132" s="1841"/>
      <c r="E132" s="1808">
        <v>0</v>
      </c>
      <c r="F132" s="1320">
        <f>IF(E132=0,0,  E132*(IF(B132="FE",1,POWER((1+'2. TaxData'!$I$62),(C132-'1. AgeData'!$D$27)))))</f>
        <v>0</v>
      </c>
      <c r="G132" s="1926" t="s">
        <v>1868</v>
      </c>
      <c r="H132" s="1832">
        <v>0</v>
      </c>
      <c r="I132" s="1841"/>
      <c r="J132" s="1807">
        <v>0</v>
      </c>
      <c r="K132" s="1993">
        <f>IF(J132=0,0,  J132*IF(G132="FE",1,POWER((1+'2. TaxData'!$I$62),(H132-'1. AgeData'!$D$28))))</f>
        <v>0</v>
      </c>
      <c r="L132" s="316"/>
      <c r="M132" s="1569"/>
    </row>
    <row r="133" spans="1:13" s="306" customFormat="1" ht="12" x14ac:dyDescent="0.2">
      <c r="A133" s="1604">
        <v>21</v>
      </c>
      <c r="B133" s="1926" t="s">
        <v>1868</v>
      </c>
      <c r="C133" s="2029">
        <v>0</v>
      </c>
      <c r="D133" s="1841"/>
      <c r="E133" s="1808">
        <v>0</v>
      </c>
      <c r="F133" s="1320">
        <f>IF(E133=0,0,  E133*(IF(B133="FE",1,POWER((1+'2. TaxData'!$I$62),(C133-'1. AgeData'!$D$27)))))</f>
        <v>0</v>
      </c>
      <c r="G133" s="1926" t="s">
        <v>1868</v>
      </c>
      <c r="H133" s="1832">
        <v>0</v>
      </c>
      <c r="I133" s="1841"/>
      <c r="J133" s="1807">
        <v>0</v>
      </c>
      <c r="K133" s="1993">
        <f>IF(J133=0,0,  J133*IF(G133="FE",1,POWER((1+'2. TaxData'!$I$62),(H133-'1. AgeData'!$D$28))))</f>
        <v>0</v>
      </c>
      <c r="L133" s="316"/>
      <c r="M133" s="1569"/>
    </row>
    <row r="134" spans="1:13" s="306" customFormat="1" ht="12" x14ac:dyDescent="0.2">
      <c r="A134" s="1604">
        <v>22</v>
      </c>
      <c r="B134" s="1926" t="s">
        <v>1868</v>
      </c>
      <c r="C134" s="2029">
        <v>0</v>
      </c>
      <c r="D134" s="1841"/>
      <c r="E134" s="1808">
        <v>0</v>
      </c>
      <c r="F134" s="1320">
        <f>IF(E134=0,0,  E134*(IF(B134="FE",1,POWER((1+'2. TaxData'!$I$62),(C134-'1. AgeData'!$D$27)))))</f>
        <v>0</v>
      </c>
      <c r="G134" s="1926" t="s">
        <v>1868</v>
      </c>
      <c r="H134" s="1832">
        <v>0</v>
      </c>
      <c r="I134" s="1841"/>
      <c r="J134" s="1807">
        <v>0</v>
      </c>
      <c r="K134" s="1993">
        <f>IF(J134=0,0,  J134*IF(G134="FE",1,POWER((1+'2. TaxData'!$I$62),(H134-'1. AgeData'!$D$28))))</f>
        <v>0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2029">
        <v>0</v>
      </c>
      <c r="D135" s="1841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2029">
        <v>0</v>
      </c>
      <c r="D136" s="1841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12" x14ac:dyDescent="0.2">
      <c r="A137" s="1604">
        <v>25</v>
      </c>
      <c r="B137" s="1926" t="s">
        <v>1868</v>
      </c>
      <c r="C137" s="2029">
        <v>0</v>
      </c>
      <c r="D137" s="1841"/>
      <c r="E137" s="1808">
        <v>0</v>
      </c>
      <c r="F137" s="1320">
        <f>IF(E137=0,0,  E137*(IF(B137="FE",1,POWER((1+'2. TaxData'!$I$62),(C137-'1. AgeData'!$D$27)))))</f>
        <v>0</v>
      </c>
      <c r="G137" s="1926" t="s">
        <v>1868</v>
      </c>
      <c r="H137" s="1832">
        <v>0</v>
      </c>
      <c r="I137" s="1841"/>
      <c r="J137" s="1807">
        <v>0</v>
      </c>
      <c r="K137" s="1993">
        <f>IF(J137=0,0,  J137*IF(G137="FE",1,POWER((1+'2. TaxData'!$I$62),(H137-'1. AgeData'!$D$28))))</f>
        <v>0</v>
      </c>
      <c r="L137" s="316"/>
      <c r="M137" s="1569"/>
    </row>
    <row r="138" spans="1:13" s="306" customFormat="1" ht="12" x14ac:dyDescent="0.2">
      <c r="A138" s="1604">
        <v>26</v>
      </c>
      <c r="B138" s="1926" t="s">
        <v>1868</v>
      </c>
      <c r="C138" s="2029">
        <v>0</v>
      </c>
      <c r="D138" s="1841"/>
      <c r="E138" s="1808">
        <v>0</v>
      </c>
      <c r="F138" s="1320">
        <f>IF(E138=0,0,  E138*(IF(B138="FE",1,POWER((1+'2. TaxData'!$I$62),(C138-'1. AgeData'!$D$27)))))</f>
        <v>0</v>
      </c>
      <c r="G138" s="1926" t="s">
        <v>1868</v>
      </c>
      <c r="H138" s="1832">
        <v>0</v>
      </c>
      <c r="I138" s="1841"/>
      <c r="J138" s="1807">
        <v>0</v>
      </c>
      <c r="K138" s="1993">
        <f>IF(J138=0,0,  J138*IF(G138="FE",1,POWER((1+'2. TaxData'!$I$62),(H138-'1. AgeData'!$D$28))))</f>
        <v>0</v>
      </c>
      <c r="L138" s="316"/>
      <c r="M138" s="1569"/>
    </row>
    <row r="139" spans="1:13" s="306" customFormat="1" ht="12" x14ac:dyDescent="0.2">
      <c r="A139" s="1604">
        <v>27</v>
      </c>
      <c r="B139" s="1926" t="s">
        <v>1868</v>
      </c>
      <c r="C139" s="2029">
        <v>0</v>
      </c>
      <c r="D139" s="1841"/>
      <c r="E139" s="1808">
        <v>0</v>
      </c>
      <c r="F139" s="1320">
        <f>IF(E139=0,0,  E139*(IF(B139="FE",1,POWER((1+'2. TaxData'!$I$62),(C139-'1. AgeData'!$D$27)))))</f>
        <v>0</v>
      </c>
      <c r="G139" s="1926" t="s">
        <v>1868</v>
      </c>
      <c r="H139" s="1832">
        <v>0</v>
      </c>
      <c r="I139" s="1841"/>
      <c r="J139" s="1807">
        <v>0</v>
      </c>
      <c r="K139" s="1993">
        <f>IF(J139=0,0,  J139*IF(G139="FE",1,POWER((1+'2. TaxData'!$I$62),(H139-'1. AgeData'!$D$28))))</f>
        <v>0</v>
      </c>
      <c r="L139" s="316"/>
      <c r="M139" s="1569"/>
    </row>
    <row r="140" spans="1:13" s="1208" customFormat="1" ht="12" x14ac:dyDescent="0.2">
      <c r="A140" s="1979">
        <v>28</v>
      </c>
      <c r="B140" s="1926" t="s">
        <v>1868</v>
      </c>
      <c r="C140" s="2029">
        <v>0</v>
      </c>
      <c r="D140" s="1841"/>
      <c r="E140" s="1808">
        <v>0</v>
      </c>
      <c r="F140" s="1320">
        <f>IF(E140=0,0,  E140*(IF(B140="FE",1,POWER((1+'2. TaxData'!$I$62),(C140-'1. AgeData'!$D$27)))))</f>
        <v>0</v>
      </c>
      <c r="G140" s="1926" t="s">
        <v>1868</v>
      </c>
      <c r="H140" s="1832">
        <v>0</v>
      </c>
      <c r="I140" s="1841"/>
      <c r="J140" s="1807">
        <v>0</v>
      </c>
      <c r="K140" s="1993">
        <f>IF(J140=0,0,  J140*IF(G140="FE",1,POWER((1+'2. TaxData'!$I$62),(H140-'1. AgeData'!$D$28))))</f>
        <v>0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2029">
        <v>0</v>
      </c>
      <c r="D141" s="1841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2029">
        <v>0</v>
      </c>
      <c r="D142" s="1841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12" x14ac:dyDescent="0.2">
      <c r="A143" s="1604">
        <v>31</v>
      </c>
      <c r="B143" s="1926" t="s">
        <v>1868</v>
      </c>
      <c r="C143" s="2029">
        <v>0</v>
      </c>
      <c r="D143" s="1841"/>
      <c r="E143" s="1808">
        <v>0</v>
      </c>
      <c r="F143" s="1320">
        <f>IF(E143=0,0,  E143*(IF(B143="FE",1,POWER((1+'2. TaxData'!$I$62),(C143-'1. AgeData'!$D$27)))))</f>
        <v>0</v>
      </c>
      <c r="G143" s="1926" t="s">
        <v>1868</v>
      </c>
      <c r="H143" s="1832">
        <v>0</v>
      </c>
      <c r="I143" s="1841"/>
      <c r="J143" s="1807">
        <v>0</v>
      </c>
      <c r="K143" s="1993">
        <f>IF(J143=0,0,  J143*IF(G143="FE",1,POWER((1+'2. TaxData'!$I$62),(H143-'1. AgeData'!$D$28))))</f>
        <v>0</v>
      </c>
      <c r="L143" s="316"/>
      <c r="M143" s="1569"/>
    </row>
    <row r="144" spans="1:13" s="306" customFormat="1" ht="12" x14ac:dyDescent="0.2">
      <c r="A144" s="1604">
        <v>32</v>
      </c>
      <c r="B144" s="1926" t="s">
        <v>1868</v>
      </c>
      <c r="C144" s="2029">
        <v>0</v>
      </c>
      <c r="D144" s="1841"/>
      <c r="E144" s="1808">
        <v>0</v>
      </c>
      <c r="F144" s="1320">
        <f>IF(E144=0,0,  E144*(IF(B144="FE",1,POWER((1+'2. TaxData'!$I$62),(C144-'1. AgeData'!$D$27)))))</f>
        <v>0</v>
      </c>
      <c r="G144" s="1926" t="s">
        <v>1868</v>
      </c>
      <c r="H144" s="1832">
        <v>0</v>
      </c>
      <c r="I144" s="1841"/>
      <c r="J144" s="1807">
        <v>0</v>
      </c>
      <c r="K144" s="1993">
        <f>IF(J144=0,0,  J144*IF(G144="FE",1,POWER((1+'2. TaxData'!$I$62),(H144-'1. AgeData'!$D$28))))</f>
        <v>0</v>
      </c>
      <c r="L144" s="316"/>
      <c r="M144" s="1569"/>
    </row>
    <row r="145" spans="1:14" s="306" customFormat="1" ht="12" x14ac:dyDescent="0.2">
      <c r="A145" s="1604">
        <v>33</v>
      </c>
      <c r="B145" s="1926" t="s">
        <v>1868</v>
      </c>
      <c r="C145" s="2029">
        <v>0</v>
      </c>
      <c r="D145" s="1841"/>
      <c r="E145" s="1808">
        <v>0</v>
      </c>
      <c r="F145" s="1320">
        <f>IF(E145=0,0,  E145*(IF(B145="FE",1,POWER((1+'2. TaxData'!$I$62),(C145-'1. AgeData'!$D$27)))))</f>
        <v>0</v>
      </c>
      <c r="G145" s="1926" t="s">
        <v>1868</v>
      </c>
      <c r="H145" s="1832">
        <v>0</v>
      </c>
      <c r="I145" s="1841"/>
      <c r="J145" s="1807">
        <v>0</v>
      </c>
      <c r="K145" s="1993">
        <f>IF(J145=0,0,  J145*IF(G145="FE",1,POWER((1+'2. TaxData'!$I$62),(H145-'1. AgeData'!$D$28))))</f>
        <v>0</v>
      </c>
      <c r="L145" s="316"/>
      <c r="M145" s="1569"/>
    </row>
    <row r="146" spans="1:14" s="306" customFormat="1" ht="12" x14ac:dyDescent="0.2">
      <c r="A146" s="1604">
        <v>34</v>
      </c>
      <c r="B146" s="1926" t="s">
        <v>1868</v>
      </c>
      <c r="C146" s="2029">
        <v>0</v>
      </c>
      <c r="D146" s="1841"/>
      <c r="E146" s="1808">
        <v>0</v>
      </c>
      <c r="F146" s="1320">
        <f>IF(E146=0,0,  E146*(IF(B146="FE",1,POWER((1+'2. TaxData'!$I$62),(C146-'1. AgeData'!$D$27)))))</f>
        <v>0</v>
      </c>
      <c r="G146" s="1926" t="s">
        <v>1868</v>
      </c>
      <c r="H146" s="1832">
        <v>0</v>
      </c>
      <c r="I146" s="1841"/>
      <c r="J146" s="1807">
        <v>0</v>
      </c>
      <c r="K146" s="1993">
        <f>IF(J146=0,0,  J146*IF(G146="FE",1,POWER((1+'2. TaxData'!$I$62),(H146-'1. AgeData'!$D$28))))</f>
        <v>0</v>
      </c>
      <c r="L146" s="316"/>
      <c r="M146" s="1569"/>
    </row>
    <row r="147" spans="1:14" s="306" customFormat="1" ht="12" x14ac:dyDescent="0.2">
      <c r="A147" s="1604">
        <v>35</v>
      </c>
      <c r="B147" s="1926" t="s">
        <v>1868</v>
      </c>
      <c r="C147" s="2029">
        <v>0</v>
      </c>
      <c r="D147" s="1841"/>
      <c r="E147" s="1808">
        <v>0</v>
      </c>
      <c r="F147" s="1320">
        <f>IF(E147=0,0,  E147*(IF(B147="FE",1,POWER((1+'2. TaxData'!$I$62),(C147-'1. AgeData'!$D$27)))))</f>
        <v>0</v>
      </c>
      <c r="G147" s="1926" t="s">
        <v>1868</v>
      </c>
      <c r="H147" s="1832">
        <v>0</v>
      </c>
      <c r="I147" s="1841"/>
      <c r="J147" s="1807">
        <v>0</v>
      </c>
      <c r="K147" s="1993">
        <f>IF(J147=0,0,  J147*IF(G147="FE",1,POWER((1+'2. TaxData'!$I$62),(H147-'1. AgeData'!$D$28))))</f>
        <v>0</v>
      </c>
      <c r="L147" s="316"/>
      <c r="M147" s="1569"/>
    </row>
    <row r="148" spans="1:14" s="306" customFormat="1" ht="12" x14ac:dyDescent="0.2">
      <c r="A148" s="1604">
        <v>36</v>
      </c>
      <c r="B148" s="1926" t="s">
        <v>1868</v>
      </c>
      <c r="C148" s="2029">
        <v>0</v>
      </c>
      <c r="D148" s="1841"/>
      <c r="E148" s="1808">
        <v>0</v>
      </c>
      <c r="F148" s="1320">
        <f>IF(E148=0,0,  E148*(IF(B148="FE",1,POWER((1+'2. TaxData'!$I$62),(C148-'1. AgeData'!$D$27)))))</f>
        <v>0</v>
      </c>
      <c r="G148" s="1926" t="s">
        <v>1868</v>
      </c>
      <c r="H148" s="1832">
        <v>0</v>
      </c>
      <c r="I148" s="1841"/>
      <c r="J148" s="1807">
        <v>0</v>
      </c>
      <c r="K148" s="1993">
        <f>IF(J148=0,0,  J148*IF(G148="FE",1,POWER((1+'2. TaxData'!$I$62),(H148-'1. AgeData'!$D$28))))</f>
        <v>0</v>
      </c>
      <c r="L148" s="316"/>
      <c r="M148" s="1569"/>
    </row>
    <row r="149" spans="1:14" s="306" customFormat="1" ht="12" x14ac:dyDescent="0.2">
      <c r="A149" s="1604">
        <v>37</v>
      </c>
      <c r="B149" s="1926" t="s">
        <v>1868</v>
      </c>
      <c r="C149" s="2029">
        <v>0</v>
      </c>
      <c r="D149" s="1841"/>
      <c r="E149" s="1808">
        <v>0</v>
      </c>
      <c r="F149" s="1320">
        <f>IF(E149=0,0,  E149*(IF(B149="FE",1,POWER((1+'2. TaxData'!$I$62),(C149-'1. AgeData'!$D$27)))))</f>
        <v>0</v>
      </c>
      <c r="G149" s="1926" t="s">
        <v>1868</v>
      </c>
      <c r="H149" s="1832">
        <v>0</v>
      </c>
      <c r="I149" s="1841"/>
      <c r="J149" s="1807">
        <v>0</v>
      </c>
      <c r="K149" s="1993">
        <f>IF(J149=0,0,  J149*IF(G149="FE",1,POWER((1+'2. TaxData'!$I$62),(H149-'1. AgeData'!$D$28))))</f>
        <v>0</v>
      </c>
      <c r="L149" s="316"/>
      <c r="M149" s="1569"/>
    </row>
    <row r="150" spans="1:14" s="306" customFormat="1" ht="12" x14ac:dyDescent="0.2">
      <c r="A150" s="1604">
        <v>38</v>
      </c>
      <c r="B150" s="1926" t="s">
        <v>1868</v>
      </c>
      <c r="C150" s="2029">
        <v>0</v>
      </c>
      <c r="D150" s="1841"/>
      <c r="E150" s="1808">
        <v>0</v>
      </c>
      <c r="F150" s="1320">
        <f>IF(E150=0,0,  E150*(IF(B150="FE",1,POWER((1+'2. TaxData'!$I$62),(C150-'1. AgeData'!$D$27)))))</f>
        <v>0</v>
      </c>
      <c r="G150" s="1926" t="s">
        <v>1868</v>
      </c>
      <c r="H150" s="1832">
        <v>0</v>
      </c>
      <c r="I150" s="1841"/>
      <c r="J150" s="1807">
        <v>0</v>
      </c>
      <c r="K150" s="1993">
        <f>IF(J150=0,0,  J150*IF(G150="FE",1,POWER((1+'2. TaxData'!$I$62),(H150-'1. AgeData'!$D$28))))</f>
        <v>0</v>
      </c>
      <c r="L150" s="316"/>
      <c r="M150" s="1569"/>
    </row>
    <row r="151" spans="1:14" s="306" customFormat="1" ht="12" x14ac:dyDescent="0.2">
      <c r="A151" s="1604">
        <v>39</v>
      </c>
      <c r="B151" s="1926" t="s">
        <v>1868</v>
      </c>
      <c r="C151" s="2029">
        <v>0</v>
      </c>
      <c r="D151" s="1841"/>
      <c r="E151" s="1808">
        <v>0</v>
      </c>
      <c r="F151" s="1320">
        <f>IF(E151=0,0,  E151*(IF(B151="FE",1,POWER((1+'2. TaxData'!$I$62),(C151-'1. AgeData'!$D$27)))))</f>
        <v>0</v>
      </c>
      <c r="G151" s="1926" t="s">
        <v>1868</v>
      </c>
      <c r="H151" s="1832">
        <v>0</v>
      </c>
      <c r="I151" s="1841"/>
      <c r="J151" s="1807">
        <v>0</v>
      </c>
      <c r="K151" s="1993">
        <f>IF(J151=0,0,  J151*IF(G151="FE",1,POWER((1+'2. TaxData'!$I$62),(H151-'1. AgeData'!$D$28))))</f>
        <v>0</v>
      </c>
      <c r="L151" s="316"/>
      <c r="M151" s="1569"/>
    </row>
    <row r="152" spans="1:14" s="306" customFormat="1" ht="12" x14ac:dyDescent="0.2">
      <c r="A152" s="1604">
        <v>40</v>
      </c>
      <c r="B152" s="1926" t="s">
        <v>1868</v>
      </c>
      <c r="C152" s="2029">
        <v>0</v>
      </c>
      <c r="D152" s="1841"/>
      <c r="E152" s="1808">
        <v>0</v>
      </c>
      <c r="F152" s="1320">
        <f>IF(E152=0,0,  E152*(IF(B152="FE",1,POWER((1+'2. TaxData'!$I$62),(C152-'1. AgeData'!$D$27)))))</f>
        <v>0</v>
      </c>
      <c r="G152" s="1926" t="s">
        <v>1868</v>
      </c>
      <c r="H152" s="1832">
        <v>0</v>
      </c>
      <c r="I152" s="1841"/>
      <c r="J152" s="1807">
        <v>0</v>
      </c>
      <c r="K152" s="1993">
        <f>IF(J152=0,0,  J152*IF(G152="FE",1,POWER((1+'2. TaxData'!$I$62),(H152-'1. AgeData'!$D$28))))</f>
        <v>0</v>
      </c>
      <c r="L152" s="316"/>
      <c r="M152" s="1569"/>
      <c r="N152" s="316"/>
    </row>
    <row r="153" spans="1:14" s="306" customFormat="1" ht="12" x14ac:dyDescent="0.2">
      <c r="A153" s="1604">
        <v>41</v>
      </c>
      <c r="B153" s="1926" t="s">
        <v>1868</v>
      </c>
      <c r="C153" s="2029">
        <v>0</v>
      </c>
      <c r="D153" s="1841"/>
      <c r="E153" s="1808">
        <v>0</v>
      </c>
      <c r="F153" s="1320">
        <f>IF(E153=0,0,  E153*(IF(B153="FE",1,POWER((1+'2. TaxData'!$I$62),(C153-'1. AgeData'!$D$27)))))</f>
        <v>0</v>
      </c>
      <c r="G153" s="1926" t="s">
        <v>1868</v>
      </c>
      <c r="H153" s="1832">
        <v>0</v>
      </c>
      <c r="I153" s="1841"/>
      <c r="J153" s="1807">
        <v>0</v>
      </c>
      <c r="K153" s="1993">
        <f>IF(J153=0,0,  J153*IF(G153="FE",1,POWER((1+'2. TaxData'!$I$62),(H153-'1. AgeData'!$D$28))))</f>
        <v>0</v>
      </c>
      <c r="L153" s="316"/>
      <c r="M153" s="1569"/>
      <c r="N153" s="316"/>
    </row>
    <row r="154" spans="1:14" s="306" customFormat="1" ht="12" x14ac:dyDescent="0.2">
      <c r="A154" s="1604">
        <v>42</v>
      </c>
      <c r="B154" s="1926" t="s">
        <v>1868</v>
      </c>
      <c r="C154" s="2029">
        <v>0</v>
      </c>
      <c r="D154" s="1841"/>
      <c r="E154" s="1808">
        <v>0</v>
      </c>
      <c r="F154" s="1320">
        <f>IF(E154=0,0,  E154*(IF(B154="FE",1,POWER((1+'2. TaxData'!$I$62),(C154-'1. AgeData'!$D$27)))))</f>
        <v>0</v>
      </c>
      <c r="G154" s="1926" t="s">
        <v>1868</v>
      </c>
      <c r="H154" s="1832">
        <v>0</v>
      </c>
      <c r="I154" s="1841"/>
      <c r="J154" s="1807">
        <v>0</v>
      </c>
      <c r="K154" s="1993">
        <f>IF(J154=0,0,  J154*IF(G154="FE",1,POWER((1+'2. TaxData'!$I$62),(H154-'1. AgeData'!$D$28))))</f>
        <v>0</v>
      </c>
      <c r="L154" s="316"/>
      <c r="M154" s="1569"/>
    </row>
    <row r="155" spans="1:14" s="306" customFormat="1" ht="12" x14ac:dyDescent="0.2">
      <c r="A155" s="1604">
        <v>43</v>
      </c>
      <c r="B155" s="1926" t="s">
        <v>1868</v>
      </c>
      <c r="C155" s="2029">
        <v>0</v>
      </c>
      <c r="D155" s="1841"/>
      <c r="E155" s="1808">
        <v>0</v>
      </c>
      <c r="F155" s="1320">
        <f>IF(E155=0,0,  E155*(IF(B155="FE",1,POWER((1+'2. TaxData'!$I$62),(C155-'1. AgeData'!$D$27)))))</f>
        <v>0</v>
      </c>
      <c r="G155" s="1926" t="s">
        <v>1868</v>
      </c>
      <c r="H155" s="1832">
        <v>0</v>
      </c>
      <c r="I155" s="1841"/>
      <c r="J155" s="1807">
        <v>0</v>
      </c>
      <c r="K155" s="1993">
        <f>IF(J155=0,0,  J155*IF(G155="FE",1,POWER((1+'2. TaxData'!$I$62),(H155-'1. AgeData'!$D$28))))</f>
        <v>0</v>
      </c>
      <c r="L155" s="316"/>
      <c r="M155" s="1569"/>
    </row>
    <row r="156" spans="1:14" s="306" customFormat="1" ht="12" x14ac:dyDescent="0.2">
      <c r="A156" s="1604">
        <v>44</v>
      </c>
      <c r="B156" s="1926" t="s">
        <v>1868</v>
      </c>
      <c r="C156" s="2029">
        <v>0</v>
      </c>
      <c r="D156" s="1841"/>
      <c r="E156" s="1808">
        <v>0</v>
      </c>
      <c r="F156" s="1320">
        <f>IF(E156=0,0,  E156*(IF(B156="FE",1,POWER((1+'2. TaxData'!$I$62),(C156-'1. AgeData'!$D$27)))))</f>
        <v>0</v>
      </c>
      <c r="G156" s="1926" t="s">
        <v>1868</v>
      </c>
      <c r="H156" s="1832">
        <v>0</v>
      </c>
      <c r="I156" s="1841"/>
      <c r="J156" s="1807">
        <v>0</v>
      </c>
      <c r="K156" s="1993">
        <f>IF(J156=0,0,  J156*IF(G156="FE",1,POWER((1+'2. TaxData'!$I$62),(H156-'1. AgeData'!$D$28))))</f>
        <v>0</v>
      </c>
      <c r="L156" s="316"/>
      <c r="M156" s="1569"/>
    </row>
    <row r="157" spans="1:14" s="306" customFormat="1" ht="12" x14ac:dyDescent="0.2">
      <c r="A157" s="1604">
        <v>45</v>
      </c>
      <c r="B157" s="1926" t="s">
        <v>1868</v>
      </c>
      <c r="C157" s="2029">
        <v>0</v>
      </c>
      <c r="D157" s="1841"/>
      <c r="E157" s="1808">
        <v>0</v>
      </c>
      <c r="F157" s="1320">
        <f>IF(E157=0,0,  E157*(IF(B157="FE",1,POWER((1+'2. TaxData'!$I$62),(C157-'1. AgeData'!$D$27)))))</f>
        <v>0</v>
      </c>
      <c r="G157" s="1926" t="s">
        <v>1868</v>
      </c>
      <c r="H157" s="1832">
        <v>0</v>
      </c>
      <c r="I157" s="1841"/>
      <c r="J157" s="1807">
        <v>0</v>
      </c>
      <c r="K157" s="1993">
        <f>IF(J157=0,0,  J157*IF(G157="FE",1,POWER((1+'2. TaxData'!$I$62),(H157-'1. AgeData'!$D$28))))</f>
        <v>0</v>
      </c>
      <c r="L157" s="316"/>
      <c r="M157" s="1569"/>
    </row>
    <row r="158" spans="1:14" s="306" customFormat="1" ht="12" x14ac:dyDescent="0.2">
      <c r="A158" s="1604">
        <v>46</v>
      </c>
      <c r="B158" s="1926" t="s">
        <v>1868</v>
      </c>
      <c r="C158" s="2029">
        <v>0</v>
      </c>
      <c r="D158" s="1841"/>
      <c r="E158" s="1808">
        <v>0</v>
      </c>
      <c r="F158" s="1320">
        <f>IF(E158=0,0,  E158*(IF(B158="FE",1,POWER((1+'2. TaxData'!$I$62),(C158-'1. AgeData'!$D$27)))))</f>
        <v>0</v>
      </c>
      <c r="G158" s="1926" t="s">
        <v>1868</v>
      </c>
      <c r="H158" s="1832">
        <v>0</v>
      </c>
      <c r="I158" s="1841"/>
      <c r="J158" s="1807">
        <v>0</v>
      </c>
      <c r="K158" s="1993">
        <f>IF(J158=0,0,  J158*IF(G158="FE",1,POWER((1+'2. TaxData'!$I$62),(H158-'1. AgeData'!$D$28))))</f>
        <v>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0</v>
      </c>
      <c r="B462" s="1454">
        <f>'1. AgeData'!$D$28</f>
        <v>0</v>
      </c>
      <c r="C462" s="2259">
        <f>SUMIF($C$113:$C$271,("="&amp;A462),$F$113:$F$271)*IF(OR(AND(A462&gt;='1. AgeData'!$I$27,'S. Setup'!J$80="remove"),'S. Setup'!$J$59="no"), 0,1)</f>
        <v>0</v>
      </c>
      <c r="D462" s="2260">
        <f>SUMIF($H$113:$H$271,("="&amp;B462),$K$113:$K$271)*IF(OR(AND(B462&gt;='1. AgeData'!$I$28,'S. Setup'!J$80="remove"),'S. Setup'!$J$59="no"), 0,1)</f>
        <v>0</v>
      </c>
      <c r="E462" s="2047">
        <f>C462+D462</f>
        <v>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1</v>
      </c>
      <c r="B463" s="316">
        <f t="shared" si="1"/>
        <v>1</v>
      </c>
      <c r="C463" s="2261">
        <f>SUMIF($C$113:$C$271,("="&amp;A463),$F$113:$F$271)*IF(OR(AND(A463&gt;='1. AgeData'!$I$27,'S. Setup'!J$80="remove"),'S. Setup'!$J$59="no"), 0,1)</f>
        <v>0</v>
      </c>
      <c r="D463" s="2262">
        <f>SUMIF($H$113:$H$271,("="&amp;B463),$K$113:$K$271)*IF(OR(AND(B463&gt;='1. AgeData'!$I$28,'S. Setup'!J$80="remove"),'S. Setup'!$J$59="no"), 0,1)</f>
        <v>0</v>
      </c>
      <c r="E463" s="2047">
        <f t="shared" ref="E463:E498" si="2">C463+D463</f>
        <v>0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2</v>
      </c>
      <c r="B464" s="318">
        <f t="shared" si="1"/>
        <v>2</v>
      </c>
      <c r="C464" s="2261">
        <f>SUMIF($C$113:$C$271,("="&amp;A464),$F$113:$F$271)*IF(OR(AND(A464&gt;='1. AgeData'!$I$27,'S. Setup'!J$80="remove"),'S. Setup'!$J$59="no"), 0,1)</f>
        <v>0</v>
      </c>
      <c r="D464" s="2262">
        <f>SUMIF($H$113:$H$271,("="&amp;B464),$K$113:$K$271)*IF(OR(AND(B464&gt;='1. AgeData'!$I$28,'S. Setup'!J$80="remove"),'S. Setup'!$J$59="no"), 0,1)</f>
        <v>0</v>
      </c>
      <c r="E464" s="2047">
        <f t="shared" si="2"/>
        <v>0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3</v>
      </c>
      <c r="B465" s="316">
        <f t="shared" si="1"/>
        <v>3</v>
      </c>
      <c r="C465" s="2261">
        <f>SUMIF($C$113:$C$271,("="&amp;A465),$F$113:$F$271)*IF(OR(AND(A465&gt;='1. AgeData'!$I$27,'S. Setup'!J$80="remove"),'S. Setup'!$J$59="no"), 0,1)</f>
        <v>0</v>
      </c>
      <c r="D465" s="2262">
        <f>SUMIF($H$113:$H$271,("="&amp;B465),$K$113:$K$271)*IF(OR(AND(B465&gt;='1. AgeData'!$I$28,'S. Setup'!J$80="remove"),'S. Setup'!$J$59="no"), 0,1)</f>
        <v>0</v>
      </c>
      <c r="E465" s="2047">
        <f t="shared" si="2"/>
        <v>0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4</v>
      </c>
      <c r="B466" s="316">
        <f t="shared" si="1"/>
        <v>4</v>
      </c>
      <c r="C466" s="2261">
        <f>SUMIF($C$113:$C$271,("="&amp;A466),$F$113:$F$271)*IF(OR(AND(A466&gt;='1. AgeData'!$I$27,'S. Setup'!J$80="remove"),'S. Setup'!$J$59="no"), 0,1)</f>
        <v>0</v>
      </c>
      <c r="D466" s="2262">
        <f>SUMIF($H$113:$H$271,("="&amp;B466),$K$113:$K$271)*IF(OR(AND(B466&gt;='1. AgeData'!$I$28,'S. Setup'!J$80="remove"),'S. Setup'!$J$59="no"), 0,1)</f>
        <v>0</v>
      </c>
      <c r="E466" s="2047">
        <f t="shared" si="2"/>
        <v>0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5</v>
      </c>
      <c r="B467" s="316">
        <f t="shared" si="1"/>
        <v>5</v>
      </c>
      <c r="C467" s="2261">
        <f>SUMIF($C$113:$C$271,("="&amp;A467),$F$113:$F$271)*IF(OR(AND(A467&gt;='1. AgeData'!$I$27,'S. Setup'!J$80="remove"),'S. Setup'!$J$59="no"), 0,1)</f>
        <v>0</v>
      </c>
      <c r="D467" s="2262">
        <f>SUMIF($H$113:$H$271,("="&amp;B467),$K$113:$K$271)*IF(OR(AND(B467&gt;='1. AgeData'!$I$28,'S. Setup'!J$80="remove"),'S. Setup'!$J$59="no"), 0,1)</f>
        <v>0</v>
      </c>
      <c r="E467" s="2047">
        <f t="shared" si="2"/>
        <v>0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</v>
      </c>
      <c r="B468" s="316">
        <f t="shared" si="1"/>
        <v>6</v>
      </c>
      <c r="C468" s="2261">
        <f>SUMIF($C$113:$C$271,("="&amp;A468),$F$113:$F$271)*IF(OR(AND(A468&gt;='1. AgeData'!$I$27,'S. Setup'!J$80="remove"),'S. Setup'!$J$59="no"), 0,1)</f>
        <v>0</v>
      </c>
      <c r="D468" s="2262">
        <f>SUMIF($H$113:$H$271,("="&amp;B468),$K$113:$K$271)*IF(OR(AND(B468&gt;='1. AgeData'!$I$28,'S. Setup'!J$80="remove"),'S. Setup'!$J$59="no"), 0,1)</f>
        <v>0</v>
      </c>
      <c r="E468" s="2047">
        <f t="shared" si="2"/>
        <v>0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7</v>
      </c>
      <c r="B469" s="316">
        <f t="shared" si="1"/>
        <v>7</v>
      </c>
      <c r="C469" s="2261">
        <f>SUMIF($C$113:$C$271,("="&amp;A469),$F$113:$F$271)*IF(OR(AND(A469&gt;='1. AgeData'!$I$27,'S. Setup'!J$80="remove"),'S. Setup'!$J$59="no"), 0,1)</f>
        <v>0</v>
      </c>
      <c r="D469" s="2262">
        <f>SUMIF($H$113:$H$271,("="&amp;B469),$K$113:$K$271)*IF(OR(AND(B469&gt;='1. AgeData'!$I$28,'S. Setup'!J$80="remove"),'S. Setup'!$J$59="no"), 0,1)</f>
        <v>0</v>
      </c>
      <c r="E469" s="2047">
        <f t="shared" si="2"/>
        <v>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8</v>
      </c>
      <c r="B470" s="316">
        <f t="shared" si="1"/>
        <v>8</v>
      </c>
      <c r="C470" s="2261">
        <f>SUMIF($C$113:$C$271,("="&amp;A470),$F$113:$F$271)*IF(OR(AND(A470&gt;='1. AgeData'!$I$27,'S. Setup'!J$80="remove"),'S. Setup'!$J$59="no"), 0,1)</f>
        <v>0</v>
      </c>
      <c r="D470" s="2262">
        <f>SUMIF($H$113:$H$271,("="&amp;B470),$K$113:$K$271)*IF(OR(AND(B470&gt;='1. AgeData'!$I$28,'S. Setup'!J$80="remove"),'S. Setup'!$J$59="no"), 0,1)</f>
        <v>0</v>
      </c>
      <c r="E470" s="2047">
        <f t="shared" si="2"/>
        <v>0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9</v>
      </c>
      <c r="B471" s="316">
        <f t="shared" si="1"/>
        <v>9</v>
      </c>
      <c r="C471" s="2261">
        <f>SUMIF($C$113:$C$271,("="&amp;A471),$F$113:$F$271)*IF(OR(AND(A471&gt;='1. AgeData'!$I$27,'S. Setup'!J$80="remove"),'S. Setup'!$J$59="no"), 0,1)</f>
        <v>0</v>
      </c>
      <c r="D471" s="2262">
        <f>SUMIF($H$113:$H$271,("="&amp;B471),$K$113:$K$271)*IF(OR(AND(B471&gt;='1. AgeData'!$I$28,'S. Setup'!J$80="remove"),'S. Setup'!$J$59="no"), 0,1)</f>
        <v>0</v>
      </c>
      <c r="E471" s="2047">
        <f t="shared" si="2"/>
        <v>0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10</v>
      </c>
      <c r="B472" s="318">
        <f t="shared" si="1"/>
        <v>10</v>
      </c>
      <c r="C472" s="2261">
        <f>SUMIF($C$113:$C$271,("="&amp;A472),$F$113:$F$271)*IF(OR(AND(A472&gt;='1. AgeData'!$I$27,'S. Setup'!J$80="remove"),'S. Setup'!$J$59="no"), 0,1)</f>
        <v>0</v>
      </c>
      <c r="D472" s="2262">
        <f>SUMIF($H$113:$H$271,("="&amp;B472),$K$113:$K$271)*IF(OR(AND(B472&gt;='1. AgeData'!$I$28,'S. Setup'!J$80="remove"),'S. Setup'!$J$59="no"), 0,1)</f>
        <v>0</v>
      </c>
      <c r="E472" s="2047">
        <f t="shared" si="2"/>
        <v>0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11</v>
      </c>
      <c r="B473" s="316">
        <f t="shared" si="1"/>
        <v>11</v>
      </c>
      <c r="C473" s="2261">
        <f>SUMIF($C$113:$C$271,("="&amp;A473),$F$113:$F$271)*IF(OR(AND(A473&gt;='1. AgeData'!$I$27,'S. Setup'!J$80="remove"),'S. Setup'!$J$59="no"), 0,1)</f>
        <v>0</v>
      </c>
      <c r="D473" s="2262">
        <f>SUMIF($H$113:$H$271,("="&amp;B473),$K$113:$K$271)*IF(OR(AND(B473&gt;='1. AgeData'!$I$28,'S. Setup'!J$80="remove"),'S. Setup'!$J$59="no"), 0,1)</f>
        <v>0</v>
      </c>
      <c r="E473" s="2047">
        <f t="shared" si="2"/>
        <v>0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12</v>
      </c>
      <c r="B474" s="321">
        <f t="shared" si="1"/>
        <v>12</v>
      </c>
      <c r="C474" s="2261">
        <f>SUMIF($C$113:$C$271,("="&amp;A474),$F$113:$F$271)*IF(OR(AND(A474&gt;='1. AgeData'!$I$27,'S. Setup'!J$80="remove"),'S. Setup'!$J$59="no"), 0,1)</f>
        <v>0</v>
      </c>
      <c r="D474" s="2262">
        <f>SUMIF($H$113:$H$271,("="&amp;B474),$K$113:$K$271)*IF(OR(AND(B474&gt;='1. AgeData'!$I$28,'S. Setup'!J$80="remove"),'S. Setup'!$J$59="no"), 0,1)</f>
        <v>0</v>
      </c>
      <c r="E474" s="2047">
        <f t="shared" si="2"/>
        <v>0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13</v>
      </c>
      <c r="B475" s="316">
        <f t="shared" si="1"/>
        <v>13</v>
      </c>
      <c r="C475" s="2261">
        <f>SUMIF($C$113:$C$271,("="&amp;A475),$F$113:$F$271)*IF(OR(AND(A475&gt;='1. AgeData'!$I$27,'S. Setup'!J$80="remove"),'S. Setup'!$J$59="no"), 0,1)</f>
        <v>0</v>
      </c>
      <c r="D475" s="2262">
        <f>SUMIF($H$113:$H$271,("="&amp;B475),$K$113:$K$271)*IF(OR(AND(B475&gt;='1. AgeData'!$I$28,'S. Setup'!J$80="remove"),'S. Setup'!$J$59="no"), 0,1)</f>
        <v>0</v>
      </c>
      <c r="E475" s="2047">
        <f t="shared" si="2"/>
        <v>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14</v>
      </c>
      <c r="B476" s="316">
        <f t="shared" si="1"/>
        <v>14</v>
      </c>
      <c r="C476" s="2261">
        <f>SUMIF($C$113:$C$271,("="&amp;A476),$F$113:$F$271)*IF(OR(AND(A476&gt;='1. AgeData'!$I$27,'S. Setup'!J$80="remove"),'S. Setup'!$J$59="no"), 0,1)</f>
        <v>0</v>
      </c>
      <c r="D476" s="2262">
        <f>SUMIF($H$113:$H$271,("="&amp;B476),$K$113:$K$271)*IF(OR(AND(B476&gt;='1. AgeData'!$I$28,'S. Setup'!J$80="remove"),'S. Setup'!$J$59="no"), 0,1)</f>
        <v>0</v>
      </c>
      <c r="E476" s="2047">
        <f t="shared" si="2"/>
        <v>0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15</v>
      </c>
      <c r="B477" s="316">
        <f t="shared" si="1"/>
        <v>15</v>
      </c>
      <c r="C477" s="2261">
        <f>SUMIF($C$113:$C$271,("="&amp;A477),$F$113:$F$271)*IF(OR(AND(A477&gt;='1. AgeData'!$I$27,'S. Setup'!J$80="remove"),'S. Setup'!$J$59="no"), 0,1)</f>
        <v>0</v>
      </c>
      <c r="D477" s="2262">
        <f>SUMIF($H$113:$H$271,("="&amp;B477),$K$113:$K$271)*IF(OR(AND(B477&gt;='1. AgeData'!$I$28,'S. Setup'!J$80="remove"),'S. Setup'!$J$59="no"), 0,1)</f>
        <v>0</v>
      </c>
      <c r="E477" s="2047">
        <f t="shared" si="2"/>
        <v>0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16</v>
      </c>
      <c r="B478" s="316">
        <f t="shared" si="1"/>
        <v>16</v>
      </c>
      <c r="C478" s="2261">
        <f>SUMIF($C$113:$C$271,("="&amp;A478),$F$113:$F$271)*IF(OR(AND(A478&gt;='1. AgeData'!$I$27,'S. Setup'!J$80="remove"),'S. Setup'!$J$59="no"), 0,1)</f>
        <v>0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0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17</v>
      </c>
      <c r="B479" s="316">
        <f t="shared" si="3"/>
        <v>17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18</v>
      </c>
      <c r="B480" s="316">
        <f t="shared" si="3"/>
        <v>18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19</v>
      </c>
      <c r="B481" s="316">
        <f t="shared" si="3"/>
        <v>19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0</v>
      </c>
      <c r="E481" s="2047">
        <f t="shared" si="2"/>
        <v>0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20</v>
      </c>
      <c r="B482" s="316">
        <f t="shared" si="3"/>
        <v>20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21</v>
      </c>
      <c r="B483" s="316">
        <f t="shared" si="3"/>
        <v>21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22</v>
      </c>
      <c r="B484" s="316">
        <f t="shared" si="3"/>
        <v>22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23</v>
      </c>
      <c r="B485" s="316">
        <f t="shared" si="3"/>
        <v>23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24</v>
      </c>
      <c r="B486" s="316">
        <f t="shared" si="3"/>
        <v>24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25</v>
      </c>
      <c r="B487" s="321">
        <f t="shared" si="3"/>
        <v>25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26</v>
      </c>
      <c r="B488" s="316">
        <f t="shared" si="3"/>
        <v>26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27</v>
      </c>
      <c r="B489" s="1207">
        <f t="shared" si="3"/>
        <v>27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28</v>
      </c>
      <c r="B490" s="316">
        <f t="shared" si="3"/>
        <v>28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29</v>
      </c>
      <c r="B491" s="316">
        <f t="shared" si="3"/>
        <v>29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30</v>
      </c>
      <c r="B492" s="316">
        <f t="shared" si="3"/>
        <v>30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31</v>
      </c>
      <c r="B493" s="316">
        <f t="shared" si="3"/>
        <v>31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32</v>
      </c>
      <c r="B494" s="316">
        <f t="shared" si="3"/>
        <v>32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33</v>
      </c>
      <c r="B495" s="316">
        <f t="shared" si="4"/>
        <v>33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34</v>
      </c>
      <c r="B496" s="316">
        <f t="shared" si="4"/>
        <v>34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35</v>
      </c>
      <c r="B497" s="316">
        <f t="shared" si="4"/>
        <v>35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36</v>
      </c>
      <c r="B498" s="1981">
        <f t="shared" si="4"/>
        <v>36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0</v>
      </c>
      <c r="D500" s="2061">
        <f>SUM(D462:D498)</f>
        <v>0</v>
      </c>
      <c r="E500" s="2062">
        <f>C500+D500</f>
        <v>0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3343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0</v>
      </c>
      <c r="B507" s="3">
        <f>'R. Results'!B239</f>
        <v>0</v>
      </c>
      <c r="C507" s="1370">
        <f>IF(AND(A508&gt;'1. AgeData'!$I$27,'S. Setup'!I$80="remove"), 0,1)*IF(B508&gt;'1. AgeData'!$I$28,$L$67,$H$62)</f>
        <v>0</v>
      </c>
      <c r="D507" s="1370">
        <f>IF(AND(B508&gt;'1. AgeData'!$I$28,'S. Setup'!J$80="remove"), 0,1)*IF(A508&gt;'1. AgeData'!$I$27,$L$67,$H$63)</f>
        <v>0</v>
      </c>
      <c r="E507" s="1371">
        <f>C507+D507</f>
        <v>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0</v>
      </c>
      <c r="J507" s="1360">
        <f>D507+G507+G507</f>
        <v>0</v>
      </c>
      <c r="K507" s="1672">
        <f>I507+J507</f>
        <v>0</v>
      </c>
      <c r="L507" s="6"/>
      <c r="M507" s="1443"/>
      <c r="N507" s="6"/>
    </row>
    <row r="508" spans="1:15" x14ac:dyDescent="0.25">
      <c r="A508" s="52">
        <f>A507+1</f>
        <v>1</v>
      </c>
      <c r="B508" s="3">
        <f>B507+1</f>
        <v>1</v>
      </c>
      <c r="C508" s="1372">
        <f>IF(AND(A508&gt;'1. AgeData'!$I$27,'S. Setup'!J$80="remove"), 0,1)*IF(B508&gt;'1. AgeData'!$I$28,$L$67,$H$62)*(POWER((1+$H$71),(A508-$A$507)))</f>
        <v>0</v>
      </c>
      <c r="D508" s="1360">
        <f>IF(AND(B508&gt;'1. AgeData'!$I$28,'S. Setup'!J$80="remove"), 0,1)*IF(A508&gt;'1. AgeData'!$I$27,$L$67,$H$63)*(POWER((1+$H$74),(B508-B$507)))</f>
        <v>0</v>
      </c>
      <c r="E508" s="1373">
        <f>C508+D508</f>
        <v>0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0</v>
      </c>
      <c r="J508" s="1360">
        <f t="shared" ref="J508:J542" si="8">D508+G508+G508</f>
        <v>0</v>
      </c>
      <c r="K508" s="1672">
        <f t="shared" ref="K508:K542" si="9">I508+J508</f>
        <v>0</v>
      </c>
      <c r="L508" s="6"/>
      <c r="M508" s="1443"/>
      <c r="N508" s="6"/>
    </row>
    <row r="509" spans="1:15" x14ac:dyDescent="0.25">
      <c r="A509" s="141">
        <f t="shared" ref="A509:A522" si="10">A508+1</f>
        <v>2</v>
      </c>
      <c r="B509" s="130">
        <f t="shared" ref="B509:B522" si="11">B508+1</f>
        <v>2</v>
      </c>
      <c r="C509" s="1372">
        <f>IF(AND(A509&gt;'1. AgeData'!$I$27,'S. Setup'!J$80="remove"), 0,1)*IF(B509&gt;'1. AgeData'!$I$28,$L$67,$H$62)*(POWER((1+$H$71),(A509-$A$507)))</f>
        <v>0</v>
      </c>
      <c r="D509" s="1360">
        <f>IF(AND(B509&gt;'1. AgeData'!$I$28,'S. Setup'!J$80="remove"), 0,1)*IF(A509&gt;'1. AgeData'!$I$27,$L$67,$H$63)*(POWER((1+$H$74),(B509-B$507)))</f>
        <v>0</v>
      </c>
      <c r="E509" s="1674">
        <f t="shared" ref="E509:E543" si="12">C509+D509</f>
        <v>0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0</v>
      </c>
      <c r="J509" s="1360">
        <f t="shared" si="8"/>
        <v>0</v>
      </c>
      <c r="K509" s="1675">
        <f t="shared" si="9"/>
        <v>0</v>
      </c>
      <c r="L509" s="6"/>
      <c r="M509" s="1443"/>
      <c r="N509" s="6"/>
    </row>
    <row r="510" spans="1:15" x14ac:dyDescent="0.25">
      <c r="A510" s="52">
        <f t="shared" si="10"/>
        <v>3</v>
      </c>
      <c r="B510" s="3">
        <f t="shared" si="11"/>
        <v>3</v>
      </c>
      <c r="C510" s="1372">
        <f>IF(AND(A510&gt;'1. AgeData'!$I$27,'S. Setup'!J$80="remove"), 0,1)*IF(B510&gt;'1. AgeData'!$I$28,$L$67,$H$62)*(POWER((1+$H$71),(A510-$A$507)))</f>
        <v>0</v>
      </c>
      <c r="D510" s="1360">
        <f>IF(AND(B510&gt;'1. AgeData'!$I$28,'S. Setup'!J$80="remove"), 0,1)*IF(A510&gt;'1. AgeData'!$I$27,$L$67,$H$63)*(POWER((1+$H$74),(B510-B$507)))</f>
        <v>0</v>
      </c>
      <c r="E510" s="1373">
        <f t="shared" si="12"/>
        <v>0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0</v>
      </c>
      <c r="J510" s="1360">
        <f t="shared" si="8"/>
        <v>0</v>
      </c>
      <c r="K510" s="1672">
        <f t="shared" si="9"/>
        <v>0</v>
      </c>
      <c r="L510" s="6"/>
      <c r="M510" s="1443"/>
      <c r="N510" s="6"/>
    </row>
    <row r="511" spans="1:15" x14ac:dyDescent="0.25">
      <c r="A511" s="52">
        <f t="shared" si="10"/>
        <v>4</v>
      </c>
      <c r="B511" s="3">
        <f t="shared" si="11"/>
        <v>4</v>
      </c>
      <c r="C511" s="1372">
        <f>IF(AND(A511&gt;'1. AgeData'!$I$27,'S. Setup'!J$80="remove"), 0,1)*IF(B511&gt;'1. AgeData'!$I$28,$L$67,$H$62)*(POWER((1+$H$71),(A511-$A$507)))</f>
        <v>0</v>
      </c>
      <c r="D511" s="1360">
        <f>IF(AND(B511&gt;'1. AgeData'!$I$28,'S. Setup'!J$80="remove"), 0,1)*IF(A511&gt;'1. AgeData'!$I$27,$L$67,$H$63)*(POWER((1+$H$74),(B511-B$507)))</f>
        <v>0</v>
      </c>
      <c r="E511" s="1373">
        <f t="shared" si="12"/>
        <v>0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0</v>
      </c>
      <c r="J511" s="1360">
        <f t="shared" si="8"/>
        <v>0</v>
      </c>
      <c r="K511" s="1672">
        <f t="shared" si="9"/>
        <v>0</v>
      </c>
      <c r="L511" s="6"/>
      <c r="M511" s="1443"/>
      <c r="N511" s="6"/>
    </row>
    <row r="512" spans="1:15" x14ac:dyDescent="0.25">
      <c r="A512" s="52">
        <f t="shared" si="10"/>
        <v>5</v>
      </c>
      <c r="B512" s="3">
        <f t="shared" si="11"/>
        <v>5</v>
      </c>
      <c r="C512" s="1372">
        <f>IF(AND(A512&gt;'1. AgeData'!$I$27,'S. Setup'!J$80="remove"), 0,1)*IF(B512&gt;'1. AgeData'!$I$28,$L$67,$H$62)*(POWER((1+$H$71),(A512-$A$507)))</f>
        <v>0</v>
      </c>
      <c r="D512" s="1360">
        <f>IF(AND(B512&gt;'1. AgeData'!$I$28,'S. Setup'!J$80="remove"), 0,1)*IF(A512&gt;'1. AgeData'!$I$27,$L$67,$H$63)*(POWER((1+$H$74),(B512-B$507)))</f>
        <v>0</v>
      </c>
      <c r="E512" s="1373">
        <f t="shared" si="12"/>
        <v>0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0</v>
      </c>
      <c r="J512" s="1360">
        <f t="shared" si="8"/>
        <v>0</v>
      </c>
      <c r="K512" s="1672">
        <f t="shared" si="9"/>
        <v>0</v>
      </c>
      <c r="L512" s="6"/>
      <c r="M512" s="1443"/>
      <c r="N512" s="6"/>
    </row>
    <row r="513" spans="1:14" x14ac:dyDescent="0.25">
      <c r="A513" s="52">
        <f t="shared" si="10"/>
        <v>6</v>
      </c>
      <c r="B513" s="3">
        <f t="shared" si="11"/>
        <v>6</v>
      </c>
      <c r="C513" s="1372">
        <f>IF(AND(A513&gt;'1. AgeData'!$I$27,'S. Setup'!J$80="remove"), 0,1)*IF(B513&gt;'1. AgeData'!$I$28,$L$67,$H$62)*(POWER((1+$H$71),(A513-$A$507)))</f>
        <v>0</v>
      </c>
      <c r="D513" s="1360">
        <f>IF(AND(B513&gt;'1. AgeData'!$I$28,'S. Setup'!J$80="remove"), 0,1)*IF(A513&gt;'1. AgeData'!$I$27,$L$67,$H$63)*(POWER((1+$H$74),(B513-B$507)))</f>
        <v>0</v>
      </c>
      <c r="E513" s="1373">
        <f t="shared" si="12"/>
        <v>0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0</v>
      </c>
      <c r="J513" s="1360">
        <f t="shared" si="8"/>
        <v>0</v>
      </c>
      <c r="K513" s="1672">
        <f t="shared" si="9"/>
        <v>0</v>
      </c>
      <c r="L513" s="6"/>
      <c r="M513" s="1443"/>
      <c r="N513" s="6"/>
    </row>
    <row r="514" spans="1:14" x14ac:dyDescent="0.25">
      <c r="A514" s="52">
        <f t="shared" si="10"/>
        <v>7</v>
      </c>
      <c r="B514" s="3">
        <f t="shared" si="11"/>
        <v>7</v>
      </c>
      <c r="C514" s="1372">
        <f>IF(AND(A514&gt;'1. AgeData'!$I$27,'S. Setup'!J$80="remove"), 0,1)*IF(B514&gt;'1. AgeData'!$I$28,$L$67,$H$62)*(POWER((1+$H$71),(A514-$A$507)))</f>
        <v>0</v>
      </c>
      <c r="D514" s="1360">
        <f>IF(AND(B514&gt;'1. AgeData'!$I$28,'S. Setup'!J$80="remove"), 0,1)*IF(A514&gt;'1. AgeData'!$I$27,$L$67,$H$63)*(POWER((1+$H$74),(B514-B$507)))</f>
        <v>0</v>
      </c>
      <c r="E514" s="1373">
        <f t="shared" si="12"/>
        <v>0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0</v>
      </c>
      <c r="J514" s="1360">
        <f t="shared" si="8"/>
        <v>0</v>
      </c>
      <c r="K514" s="1672">
        <f t="shared" si="9"/>
        <v>0</v>
      </c>
      <c r="L514" s="6"/>
      <c r="M514" s="1443"/>
      <c r="N514" s="6"/>
    </row>
    <row r="515" spans="1:14" x14ac:dyDescent="0.25">
      <c r="A515" s="52">
        <f t="shared" si="10"/>
        <v>8</v>
      </c>
      <c r="B515" s="3">
        <f t="shared" si="11"/>
        <v>8</v>
      </c>
      <c r="C515" s="1372">
        <f>IF(AND(A515&gt;'1. AgeData'!$I$27,'S. Setup'!J$80="remove"), 0,1)*IF(B515&gt;'1. AgeData'!$I$28,$L$67,$H$62)*(POWER((1+$H$71),(A515-$A$507)))</f>
        <v>0</v>
      </c>
      <c r="D515" s="1360">
        <f>IF(AND(B515&gt;'1. AgeData'!$I$28,'S. Setup'!J$80="remove"), 0,1)*IF(A515&gt;'1. AgeData'!$I$27,$L$67,$H$63)*(POWER((1+$H$74),(B515-B$507)))</f>
        <v>0</v>
      </c>
      <c r="E515" s="1373">
        <f t="shared" si="12"/>
        <v>0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0</v>
      </c>
      <c r="J515" s="1360">
        <f t="shared" si="8"/>
        <v>0</v>
      </c>
      <c r="K515" s="1672">
        <f t="shared" si="9"/>
        <v>0</v>
      </c>
      <c r="L515" s="6"/>
      <c r="M515" s="1443"/>
      <c r="N515" s="6"/>
    </row>
    <row r="516" spans="1:14" x14ac:dyDescent="0.25">
      <c r="A516" s="52">
        <f t="shared" si="10"/>
        <v>9</v>
      </c>
      <c r="B516" s="3">
        <f t="shared" si="11"/>
        <v>9</v>
      </c>
      <c r="C516" s="1372">
        <f>IF(AND(A516&gt;'1. AgeData'!$I$27,'S. Setup'!J$80="remove"), 0,1)*IF(B516&gt;'1. AgeData'!$I$28,$L$67,$H$62)*(POWER((1+$H$71),(A516-$A$507)))</f>
        <v>0</v>
      </c>
      <c r="D516" s="1360">
        <f>IF(AND(B516&gt;'1. AgeData'!$I$28,'S. Setup'!J$80="remove"), 0,1)*IF(A516&gt;'1. AgeData'!$I$27,$L$67,$H$63)*(POWER((1+$H$74),(B516-B$507)))</f>
        <v>0</v>
      </c>
      <c r="E516" s="1373">
        <f t="shared" si="12"/>
        <v>0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0</v>
      </c>
      <c r="J516" s="1360">
        <f t="shared" si="8"/>
        <v>0</v>
      </c>
      <c r="K516" s="1672">
        <f t="shared" si="9"/>
        <v>0</v>
      </c>
      <c r="L516" s="6"/>
      <c r="M516" s="1443"/>
      <c r="N516" s="6"/>
    </row>
    <row r="517" spans="1:14" x14ac:dyDescent="0.25">
      <c r="A517" s="52">
        <f t="shared" si="10"/>
        <v>10</v>
      </c>
      <c r="B517" s="3">
        <f t="shared" si="11"/>
        <v>10</v>
      </c>
      <c r="C517" s="1372">
        <f>IF(AND(A517&gt;'1. AgeData'!$I$27,'S. Setup'!J$80="remove"), 0,1)*IF(B517&gt;'1. AgeData'!$I$28,$L$67,$H$62)*(POWER((1+$H$71),(A517-$A$507)))</f>
        <v>0</v>
      </c>
      <c r="D517" s="1360">
        <f>IF(AND(B517&gt;'1. AgeData'!$I$28,'S. Setup'!J$80="remove"), 0,1)*IF(A517&gt;'1. AgeData'!$I$27,$L$67,$H$63)*(POWER((1+$H$74),(B517-B$507)))</f>
        <v>0</v>
      </c>
      <c r="E517" s="1373">
        <f t="shared" si="12"/>
        <v>0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0</v>
      </c>
      <c r="J517" s="1360">
        <f t="shared" si="8"/>
        <v>0</v>
      </c>
      <c r="K517" s="1672">
        <f t="shared" si="9"/>
        <v>0</v>
      </c>
      <c r="L517" s="6"/>
      <c r="M517" s="1443"/>
      <c r="N517" s="6"/>
    </row>
    <row r="518" spans="1:14" x14ac:dyDescent="0.25">
      <c r="A518" s="52">
        <f t="shared" si="10"/>
        <v>11</v>
      </c>
      <c r="B518" s="3">
        <f t="shared" si="11"/>
        <v>11</v>
      </c>
      <c r="C518" s="1372">
        <f>IF(AND(A518&gt;'1. AgeData'!$I$27,'S. Setup'!J$80="remove"), 0,1)*IF(B518&gt;'1. AgeData'!$I$28,$L$67,$H$62)*(POWER((1+$H$71),(A518-$A$507)))</f>
        <v>0</v>
      </c>
      <c r="D518" s="1360">
        <f>IF(AND(B518&gt;'1. AgeData'!$I$28,'S. Setup'!J$80="remove"), 0,1)*IF(A518&gt;'1. AgeData'!$I$27,$L$67,$H$63)*(POWER((1+$H$74),(B518-B$507)))</f>
        <v>0</v>
      </c>
      <c r="E518" s="1373">
        <f t="shared" si="12"/>
        <v>0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0</v>
      </c>
      <c r="J518" s="1360">
        <f t="shared" si="8"/>
        <v>0</v>
      </c>
      <c r="K518" s="1672">
        <f t="shared" si="9"/>
        <v>0</v>
      </c>
      <c r="L518" s="6"/>
      <c r="M518" s="1443"/>
      <c r="N518" s="6"/>
    </row>
    <row r="519" spans="1:14" x14ac:dyDescent="0.25">
      <c r="A519" s="52">
        <f t="shared" si="10"/>
        <v>12</v>
      </c>
      <c r="B519" s="3">
        <f t="shared" si="11"/>
        <v>12</v>
      </c>
      <c r="C519" s="1372">
        <f>IF(AND(A519&gt;'1. AgeData'!$I$27,'S. Setup'!J$80="remove"), 0,1)*IF(B519&gt;'1. AgeData'!$I$28,$L$67,$H$62)*(POWER((1+$H$71),(A519-$A$507)))</f>
        <v>0</v>
      </c>
      <c r="D519" s="1360">
        <f>IF(AND(B519&gt;'1. AgeData'!$I$28,'S. Setup'!J$80="remove"), 0,1)*IF(A519&gt;'1. AgeData'!$I$27,$L$67,$H$63)*(POWER((1+$H$74),(B519-B$507)))</f>
        <v>0</v>
      </c>
      <c r="E519" s="1373">
        <f t="shared" si="12"/>
        <v>0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0</v>
      </c>
      <c r="J519" s="1360">
        <f t="shared" si="8"/>
        <v>0</v>
      </c>
      <c r="K519" s="1672">
        <f t="shared" si="9"/>
        <v>0</v>
      </c>
      <c r="L519" s="6"/>
      <c r="M519" s="1443"/>
      <c r="N519" s="6"/>
    </row>
    <row r="520" spans="1:14" x14ac:dyDescent="0.25">
      <c r="A520" s="52">
        <f t="shared" si="10"/>
        <v>13</v>
      </c>
      <c r="B520" s="3">
        <f t="shared" si="11"/>
        <v>13</v>
      </c>
      <c r="C520" s="1372">
        <f>IF(AND(A520&gt;'1. AgeData'!$I$27,'S. Setup'!J$80="remove"), 0,1)*IF(B520&gt;'1. AgeData'!$I$28,$L$67,$H$62)*(POWER((1+$H$71),(A520-$A$507)))</f>
        <v>0</v>
      </c>
      <c r="D520" s="1360">
        <f>IF(AND(B520&gt;'1. AgeData'!$I$28,'S. Setup'!J$80="remove"), 0,1)*IF(A520&gt;'1. AgeData'!$I$27,$L$67,$H$63)*(POWER((1+$H$74),(B520-B$507)))</f>
        <v>0</v>
      </c>
      <c r="E520" s="1373">
        <f t="shared" si="12"/>
        <v>0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0</v>
      </c>
      <c r="J520" s="1360">
        <f t="shared" si="8"/>
        <v>0</v>
      </c>
      <c r="K520" s="1672">
        <f t="shared" si="9"/>
        <v>0</v>
      </c>
      <c r="L520" s="6"/>
      <c r="M520" s="1443"/>
      <c r="N520" s="6"/>
    </row>
    <row r="521" spans="1:14" x14ac:dyDescent="0.25">
      <c r="A521" s="52">
        <f t="shared" si="10"/>
        <v>14</v>
      </c>
      <c r="B521" s="3">
        <f t="shared" si="11"/>
        <v>14</v>
      </c>
      <c r="C521" s="1372">
        <f>IF(AND(A521&gt;'1. AgeData'!$I$27,'S. Setup'!J$80="remove"), 0,1)*IF(B521&gt;'1. AgeData'!$I$28,$L$67,$H$62)*(POWER((1+$H$71),(A521-$A$507)))</f>
        <v>0</v>
      </c>
      <c r="D521" s="1360">
        <f>IF(AND(B521&gt;'1. AgeData'!$I$28,'S. Setup'!J$80="remove"), 0,1)*IF(A521&gt;'1. AgeData'!$I$27,$L$67,$H$63)*(POWER((1+$H$74),(B521-B$507)))</f>
        <v>0</v>
      </c>
      <c r="E521" s="1373">
        <f t="shared" si="12"/>
        <v>0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0</v>
      </c>
      <c r="J521" s="1360">
        <f t="shared" si="8"/>
        <v>0</v>
      </c>
      <c r="K521" s="1672">
        <f t="shared" si="9"/>
        <v>0</v>
      </c>
      <c r="L521" s="6"/>
      <c r="M521" s="1443"/>
      <c r="N521" s="6"/>
    </row>
    <row r="522" spans="1:14" x14ac:dyDescent="0.25">
      <c r="A522" s="52">
        <f t="shared" si="10"/>
        <v>15</v>
      </c>
      <c r="B522" s="3">
        <f t="shared" si="11"/>
        <v>15</v>
      </c>
      <c r="C522" s="1372">
        <f>IF(AND(A522&gt;'1. AgeData'!$I$27,'S. Setup'!J$80="remove"), 0,1)*IF(B522&gt;'1. AgeData'!$I$28,$L$67,$H$62)*(POWER((1+$H$71),(A522-$A$507)))</f>
        <v>0</v>
      </c>
      <c r="D522" s="1360">
        <f>IF(AND(B522&gt;'1. AgeData'!$I$28,'S. Setup'!J$80="remove"), 0,1)*IF(A522&gt;'1. AgeData'!$I$27,$L$67,$H$63)*(POWER((1+$H$74),(B522-B$507)))</f>
        <v>0</v>
      </c>
      <c r="E522" s="1373">
        <f t="shared" si="12"/>
        <v>0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0</v>
      </c>
      <c r="J522" s="1360">
        <f t="shared" si="8"/>
        <v>0</v>
      </c>
      <c r="K522" s="1672">
        <f t="shared" si="9"/>
        <v>0</v>
      </c>
      <c r="L522" s="6"/>
      <c r="M522" s="1443"/>
      <c r="N522" s="6"/>
    </row>
    <row r="523" spans="1:14" x14ac:dyDescent="0.25">
      <c r="A523" s="52">
        <f t="shared" ref="A523:A539" si="13">A522+1</f>
        <v>16</v>
      </c>
      <c r="B523" s="3">
        <f t="shared" ref="B523:B539" si="14">B522+1</f>
        <v>16</v>
      </c>
      <c r="C523" s="1372">
        <f>IF(AND(A523&gt;'1. AgeData'!$I$27,'S. Setup'!J$80="remove"), 0,1)*IF(B523&gt;'1. AgeData'!$I$28,$L$67,$H$62)*(POWER((1+$H$71),(A523-$A$507)))</f>
        <v>0</v>
      </c>
      <c r="D523" s="1360">
        <f>IF(AND(B523&gt;'1. AgeData'!$I$28,'S. Setup'!J$80="remove"), 0,1)*IF(A523&gt;'1. AgeData'!$I$27,$L$67,$H$63)*(POWER((1+$H$74),(B523-B$507)))</f>
        <v>0</v>
      </c>
      <c r="E523" s="1373">
        <f t="shared" si="12"/>
        <v>0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0</v>
      </c>
      <c r="J523" s="1360">
        <f t="shared" si="8"/>
        <v>0</v>
      </c>
      <c r="K523" s="1672">
        <f t="shared" si="9"/>
        <v>0</v>
      </c>
      <c r="L523" s="6"/>
      <c r="M523" s="1443"/>
      <c r="N523" s="6"/>
    </row>
    <row r="524" spans="1:14" x14ac:dyDescent="0.25">
      <c r="A524" s="52">
        <f t="shared" si="13"/>
        <v>17</v>
      </c>
      <c r="B524" s="3">
        <f t="shared" si="14"/>
        <v>17</v>
      </c>
      <c r="C524" s="1372">
        <f>IF(AND(A524&gt;'1. AgeData'!$I$27,'S. Setup'!J$80="remove"), 0,1)*IF(B524&gt;'1. AgeData'!$I$28,$L$67,$H$62)*(POWER((1+$H$71),(A524-$A$507)))</f>
        <v>0</v>
      </c>
      <c r="D524" s="1360">
        <f>IF(AND(B524&gt;'1. AgeData'!$I$28,'S. Setup'!J$80="remove"), 0,1)*IF(A524&gt;'1. AgeData'!$I$27,$L$67,$H$63)*(POWER((1+$H$74),(B524-B$507)))</f>
        <v>0</v>
      </c>
      <c r="E524" s="1373">
        <f t="shared" si="12"/>
        <v>0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0</v>
      </c>
      <c r="J524" s="1360">
        <f t="shared" si="8"/>
        <v>0</v>
      </c>
      <c r="K524" s="1672">
        <f t="shared" si="9"/>
        <v>0</v>
      </c>
      <c r="L524" s="6"/>
      <c r="M524" s="1443"/>
      <c r="N524" s="6"/>
    </row>
    <row r="525" spans="1:14" x14ac:dyDescent="0.25">
      <c r="A525" s="52">
        <f t="shared" si="13"/>
        <v>18</v>
      </c>
      <c r="B525" s="3">
        <f t="shared" si="14"/>
        <v>18</v>
      </c>
      <c r="C525" s="1372">
        <f>IF(AND(A525&gt;'1. AgeData'!$I$27,'S. Setup'!J$80="remove"), 0,1)*IF(B525&gt;'1. AgeData'!$I$28,$L$67,$H$62)*(POWER((1+$H$71),(A525-$A$507)))</f>
        <v>0</v>
      </c>
      <c r="D525" s="1360">
        <f>IF(AND(B525&gt;'1. AgeData'!$I$28,'S. Setup'!J$80="remove"), 0,1)*IF(A525&gt;'1. AgeData'!$I$27,$L$67,$H$63)*(POWER((1+$H$74),(B525-B$507)))</f>
        <v>0</v>
      </c>
      <c r="E525" s="1373">
        <f t="shared" si="12"/>
        <v>0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0</v>
      </c>
      <c r="J525" s="1360">
        <f t="shared" si="8"/>
        <v>0</v>
      </c>
      <c r="K525" s="1672">
        <f t="shared" si="9"/>
        <v>0</v>
      </c>
      <c r="L525" s="6"/>
      <c r="M525" s="1443"/>
      <c r="N525" s="6"/>
    </row>
    <row r="526" spans="1:14" x14ac:dyDescent="0.25">
      <c r="A526" s="52">
        <f t="shared" si="13"/>
        <v>19</v>
      </c>
      <c r="B526" s="3">
        <f t="shared" si="14"/>
        <v>19</v>
      </c>
      <c r="C526" s="1372">
        <f>IF(AND(A526&gt;'1. AgeData'!$I$27,'S. Setup'!J$80="remove"), 0,1)*IF(B526&gt;'1. AgeData'!$I$28,$L$67,$H$62)*(POWER((1+$H$71),(A526-$A$507)))</f>
        <v>0</v>
      </c>
      <c r="D526" s="1360">
        <f>IF(AND(B526&gt;'1. AgeData'!$I$28,'S. Setup'!J$80="remove"), 0,1)*IF(A526&gt;'1. AgeData'!$I$27,$L$67,$H$63)*(POWER((1+$H$74),(B526-B$507)))</f>
        <v>0</v>
      </c>
      <c r="E526" s="1373">
        <f t="shared" si="12"/>
        <v>0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0</v>
      </c>
      <c r="J526" s="1360">
        <f t="shared" si="8"/>
        <v>0</v>
      </c>
      <c r="K526" s="1672">
        <f t="shared" si="9"/>
        <v>0</v>
      </c>
      <c r="L526" s="6"/>
      <c r="M526" s="1443"/>
      <c r="N526" s="6"/>
    </row>
    <row r="527" spans="1:14" x14ac:dyDescent="0.25">
      <c r="A527" s="52">
        <f t="shared" si="13"/>
        <v>20</v>
      </c>
      <c r="B527" s="3">
        <f t="shared" si="14"/>
        <v>20</v>
      </c>
      <c r="C527" s="1372">
        <f>IF(AND(A527&gt;'1. AgeData'!$I$27,'S. Setup'!J$80="remove"), 0,1)*IF(B527&gt;'1. AgeData'!$I$28,$L$67,$H$62)*(POWER((1+$H$71),(A527-$A$507)))</f>
        <v>0</v>
      </c>
      <c r="D527" s="1360">
        <f>IF(AND(B527&gt;'1. AgeData'!$I$28,'S. Setup'!J$80="remove"), 0,1)*IF(A527&gt;'1. AgeData'!$I$27,$L$67,$H$63)*(POWER((1+$H$74),(B527-B$507)))</f>
        <v>0</v>
      </c>
      <c r="E527" s="1373">
        <f t="shared" si="12"/>
        <v>0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0</v>
      </c>
      <c r="J527" s="1360">
        <f t="shared" si="8"/>
        <v>0</v>
      </c>
      <c r="K527" s="1672">
        <f t="shared" si="9"/>
        <v>0</v>
      </c>
      <c r="L527" s="6"/>
      <c r="M527" s="1443"/>
      <c r="N527" s="6"/>
    </row>
    <row r="528" spans="1:14" x14ac:dyDescent="0.25">
      <c r="A528" s="52">
        <f t="shared" si="13"/>
        <v>21</v>
      </c>
      <c r="B528" s="3">
        <f t="shared" si="14"/>
        <v>21</v>
      </c>
      <c r="C528" s="1372">
        <f>IF(AND(A528&gt;'1. AgeData'!$I$27,'S. Setup'!J$80="remove"), 0,1)*IF(B528&gt;'1. AgeData'!$I$28,$L$67,$H$62)*(POWER((1+$H$71),(A528-$A$507)))</f>
        <v>0</v>
      </c>
      <c r="D528" s="1360">
        <f>IF(AND(B528&gt;'1. AgeData'!$I$28,'S. Setup'!J$80="remove"), 0,1)*IF(A528&gt;'1. AgeData'!$I$27,$L$67,$H$63)*(POWER((1+$H$74),(B528-B$507)))</f>
        <v>0</v>
      </c>
      <c r="E528" s="1373">
        <f t="shared" si="12"/>
        <v>0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0</v>
      </c>
      <c r="J528" s="1360">
        <f t="shared" si="8"/>
        <v>0</v>
      </c>
      <c r="K528" s="1672">
        <f t="shared" si="9"/>
        <v>0</v>
      </c>
      <c r="L528" s="6"/>
      <c r="M528" s="1443"/>
      <c r="N528" s="6"/>
    </row>
    <row r="529" spans="1:15" x14ac:dyDescent="0.25">
      <c r="A529" s="52">
        <f t="shared" si="13"/>
        <v>22</v>
      </c>
      <c r="B529" s="3">
        <f t="shared" si="14"/>
        <v>22</v>
      </c>
      <c r="C529" s="1372">
        <f>IF(AND(A529&gt;'1. AgeData'!$I$27,'S. Setup'!J$80="remove"), 0,1)*IF(B529&gt;'1. AgeData'!$I$28,$L$67,$H$62)*(POWER((1+$H$71),(A529-$A$507)))</f>
        <v>0</v>
      </c>
      <c r="D529" s="1360">
        <f>IF(AND(B529&gt;'1. AgeData'!$I$28,'S. Setup'!J$80="remove"), 0,1)*IF(A529&gt;'1. AgeData'!$I$27,$L$67,$H$63)*(POWER((1+$H$74),(B529-B$507)))</f>
        <v>0</v>
      </c>
      <c r="E529" s="1373">
        <f t="shared" si="12"/>
        <v>0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0</v>
      </c>
      <c r="J529" s="1360">
        <f t="shared" si="8"/>
        <v>0</v>
      </c>
      <c r="K529" s="1672">
        <f t="shared" si="9"/>
        <v>0</v>
      </c>
      <c r="L529" s="6"/>
      <c r="M529" s="1443"/>
      <c r="N529" s="6"/>
    </row>
    <row r="530" spans="1:15" x14ac:dyDescent="0.25">
      <c r="A530" s="52">
        <f t="shared" si="13"/>
        <v>23</v>
      </c>
      <c r="B530" s="3">
        <f t="shared" si="14"/>
        <v>23</v>
      </c>
      <c r="C530" s="1372">
        <f>IF(AND(A530&gt;'1. AgeData'!$I$27,'S. Setup'!J$80="remove"), 0,1)*IF(B530&gt;'1. AgeData'!$I$28,$L$67,$H$62)*(POWER((1+$H$71),(A530-$A$507)))</f>
        <v>0</v>
      </c>
      <c r="D530" s="1360">
        <f>IF(AND(B530&gt;'1. AgeData'!$I$28,'S. Setup'!J$80="remove"), 0,1)*IF(A530&gt;'1. AgeData'!$I$27,$L$67,$H$63)*(POWER((1+$H$74),(B530-B$507)))</f>
        <v>0</v>
      </c>
      <c r="E530" s="1373">
        <f t="shared" si="12"/>
        <v>0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0</v>
      </c>
      <c r="J530" s="1360">
        <f t="shared" si="8"/>
        <v>0</v>
      </c>
      <c r="K530" s="1672">
        <f t="shared" si="9"/>
        <v>0</v>
      </c>
      <c r="L530" s="6"/>
      <c r="M530" s="1443"/>
      <c r="N530" s="6"/>
    </row>
    <row r="531" spans="1:15" x14ac:dyDescent="0.25">
      <c r="A531" s="52">
        <f t="shared" si="13"/>
        <v>24</v>
      </c>
      <c r="B531" s="3">
        <f t="shared" si="14"/>
        <v>24</v>
      </c>
      <c r="C531" s="1372">
        <f>IF(AND(A531&gt;'1. AgeData'!$I$27,'S. Setup'!J$80="remove"), 0,1)*IF(B531&gt;'1. AgeData'!$I$28,$L$67,$H$62)*(POWER((1+$H$71),(A531-$A$507)))</f>
        <v>0</v>
      </c>
      <c r="D531" s="1360">
        <f>IF(AND(B531&gt;'1. AgeData'!$I$28,'S. Setup'!J$80="remove"), 0,1)*IF(A531&gt;'1. AgeData'!$I$27,$L$67,$H$63)*(POWER((1+$H$74),(B531-B$507)))</f>
        <v>0</v>
      </c>
      <c r="E531" s="1373">
        <f t="shared" si="12"/>
        <v>0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0</v>
      </c>
      <c r="J531" s="1360">
        <f t="shared" si="8"/>
        <v>0</v>
      </c>
      <c r="K531" s="1672">
        <f t="shared" si="9"/>
        <v>0</v>
      </c>
      <c r="L531" s="6"/>
      <c r="M531" s="1443"/>
      <c r="N531" s="6"/>
    </row>
    <row r="532" spans="1:15" x14ac:dyDescent="0.25">
      <c r="A532" s="141">
        <f t="shared" si="13"/>
        <v>25</v>
      </c>
      <c r="B532" s="130">
        <f t="shared" si="14"/>
        <v>25</v>
      </c>
      <c r="C532" s="1372">
        <f>IF(AND(A532&gt;'1. AgeData'!$I$27,'S. Setup'!J$80="remove"), 0,1)*IF(B532&gt;'1. AgeData'!$I$28,$L$67,$H$62)*(POWER((1+$H$71),(A532-$A$507)))</f>
        <v>0</v>
      </c>
      <c r="D532" s="1360">
        <f>IF(AND(B532&gt;'1. AgeData'!$I$28,'S. Setup'!J$80="remove"), 0,1)*IF(A532&gt;'1. AgeData'!$I$27,$L$67,$H$63)*(POWER((1+$H$74),(B532-B$507)))</f>
        <v>0</v>
      </c>
      <c r="E532" s="1674">
        <f t="shared" si="12"/>
        <v>0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0</v>
      </c>
      <c r="J532" s="1360">
        <f t="shared" si="8"/>
        <v>0</v>
      </c>
      <c r="K532" s="1675">
        <f t="shared" si="9"/>
        <v>0</v>
      </c>
      <c r="L532" s="6"/>
      <c r="M532" s="1443"/>
      <c r="N532" s="6"/>
    </row>
    <row r="533" spans="1:15" x14ac:dyDescent="0.25">
      <c r="A533" s="52">
        <f t="shared" si="13"/>
        <v>26</v>
      </c>
      <c r="B533" s="3">
        <f t="shared" si="14"/>
        <v>26</v>
      </c>
      <c r="C533" s="1372">
        <f>IF(AND(A533&gt;'1. AgeData'!$I$27,'S. Setup'!J$80="remove"), 0,1)*IF(B533&gt;'1. AgeData'!$I$28,$L$67,$H$62)*(POWER((1+$H$71),(A533-$A$507)))</f>
        <v>0</v>
      </c>
      <c r="D533" s="1360">
        <f>IF(AND(B533&gt;'1. AgeData'!$I$28,'S. Setup'!J$80="remove"), 0,1)*IF(A533&gt;'1. AgeData'!$I$27,$L$67,$H$63)*(POWER((1+$H$74),(B533-B$507)))</f>
        <v>0</v>
      </c>
      <c r="E533" s="1373">
        <f t="shared" si="12"/>
        <v>0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0</v>
      </c>
      <c r="J533" s="1360">
        <f t="shared" si="8"/>
        <v>0</v>
      </c>
      <c r="K533" s="1672">
        <f t="shared" si="9"/>
        <v>0</v>
      </c>
      <c r="L533" s="6"/>
      <c r="M533" s="1443"/>
      <c r="N533" s="6"/>
    </row>
    <row r="534" spans="1:15" x14ac:dyDescent="0.25">
      <c r="A534" s="52">
        <f t="shared" si="13"/>
        <v>27</v>
      </c>
      <c r="B534" s="3">
        <f t="shared" si="14"/>
        <v>27</v>
      </c>
      <c r="C534" s="1372">
        <f>IF(AND(A534&gt;'1. AgeData'!$I$27,'S. Setup'!J$80="remove"), 0,1)*IF(B534&gt;'1. AgeData'!$I$28,$L$67,$H$62)*(POWER((1+$H$71),(A534-$A$507)))</f>
        <v>0</v>
      </c>
      <c r="D534" s="1360">
        <f>IF(AND(B534&gt;'1. AgeData'!$I$28,'S. Setup'!J$80="remove"), 0,1)*IF(A534&gt;'1. AgeData'!$I$27,$L$67,$H$63)*(POWER((1+$H$74),(B534-B$507)))</f>
        <v>0</v>
      </c>
      <c r="E534" s="1373">
        <f t="shared" si="12"/>
        <v>0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0</v>
      </c>
      <c r="J534" s="1360">
        <f t="shared" si="8"/>
        <v>0</v>
      </c>
      <c r="K534" s="1672">
        <f t="shared" si="9"/>
        <v>0</v>
      </c>
      <c r="L534" s="6"/>
      <c r="M534" s="1443"/>
      <c r="N534" s="6"/>
    </row>
    <row r="535" spans="1:15" x14ac:dyDescent="0.25">
      <c r="A535" s="52">
        <f t="shared" si="13"/>
        <v>28</v>
      </c>
      <c r="B535" s="3">
        <f t="shared" si="14"/>
        <v>28</v>
      </c>
      <c r="C535" s="1372">
        <f>IF(AND(A535&gt;'1. AgeData'!$I$27,'S. Setup'!J$80="remove"), 0,1)*IF(B535&gt;'1. AgeData'!$I$28,$L$67,$H$62)*(POWER((1+$H$71),(A535-$A$507)))</f>
        <v>0</v>
      </c>
      <c r="D535" s="1360">
        <f>IF(AND(B535&gt;'1. AgeData'!$I$28,'S. Setup'!J$80="remove"), 0,1)*IF(A535&gt;'1. AgeData'!$I$27,$L$67,$H$63)*(POWER((1+$H$74),(B535-B$507)))</f>
        <v>0</v>
      </c>
      <c r="E535" s="1373">
        <f t="shared" si="12"/>
        <v>0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0</v>
      </c>
      <c r="J535" s="1360">
        <f t="shared" si="8"/>
        <v>0</v>
      </c>
      <c r="K535" s="1672">
        <f t="shared" si="9"/>
        <v>0</v>
      </c>
      <c r="L535" s="6"/>
      <c r="M535" s="1443"/>
      <c r="N535" s="6"/>
    </row>
    <row r="536" spans="1:15" x14ac:dyDescent="0.25">
      <c r="A536" s="52">
        <f t="shared" si="13"/>
        <v>29</v>
      </c>
      <c r="B536" s="3">
        <f t="shared" si="14"/>
        <v>29</v>
      </c>
      <c r="C536" s="1372">
        <f>IF(AND(A536&gt;'1. AgeData'!$I$27,'S. Setup'!J$80="remove"), 0,1)*IF(B536&gt;'1. AgeData'!$I$28,$L$67,$H$62)*(POWER((1+$H$71),(A536-$A$507)))</f>
        <v>0</v>
      </c>
      <c r="D536" s="1360">
        <f>IF(AND(B536&gt;'1. AgeData'!$I$28,'S. Setup'!J$80="remove"), 0,1)*IF(A536&gt;'1. AgeData'!$I$27,$L$67,$H$63)*(POWER((1+$H$74),(B536-B$507)))</f>
        <v>0</v>
      </c>
      <c r="E536" s="1373">
        <f t="shared" si="12"/>
        <v>0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0</v>
      </c>
      <c r="J536" s="1360">
        <f t="shared" si="8"/>
        <v>0</v>
      </c>
      <c r="K536" s="1672">
        <f t="shared" si="9"/>
        <v>0</v>
      </c>
      <c r="L536" s="6"/>
      <c r="M536" s="1443"/>
    </row>
    <row r="537" spans="1:15" x14ac:dyDescent="0.25">
      <c r="A537" s="52">
        <f t="shared" si="13"/>
        <v>30</v>
      </c>
      <c r="B537" s="3">
        <f t="shared" si="14"/>
        <v>30</v>
      </c>
      <c r="C537" s="1372">
        <f>IF(AND(A537&gt;'1. AgeData'!$I$27,'S. Setup'!J$80="remove"), 0,1)*IF(B537&gt;'1. AgeData'!$I$28,$L$67,$H$62)*(POWER((1+$H$71),(A537-$A$507)))</f>
        <v>0</v>
      </c>
      <c r="D537" s="1360">
        <f>IF(AND(B537&gt;'1. AgeData'!$I$28,'S. Setup'!J$80="remove"), 0,1)*IF(A537&gt;'1. AgeData'!$I$27,$L$67,$H$63)*(POWER((1+$H$74),(B537-B$507)))</f>
        <v>0</v>
      </c>
      <c r="E537" s="1373">
        <f t="shared" si="12"/>
        <v>0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0</v>
      </c>
      <c r="J537" s="1360">
        <f t="shared" si="8"/>
        <v>0</v>
      </c>
      <c r="K537" s="1672">
        <f t="shared" si="9"/>
        <v>0</v>
      </c>
      <c r="L537" s="6"/>
      <c r="M537" s="1443"/>
    </row>
    <row r="538" spans="1:15" ht="15.75" x14ac:dyDescent="0.25">
      <c r="A538" s="52">
        <f t="shared" si="13"/>
        <v>31</v>
      </c>
      <c r="B538" s="3">
        <f t="shared" si="14"/>
        <v>31</v>
      </c>
      <c r="C538" s="1372">
        <f>IF(AND(A538&gt;'1. AgeData'!$I$27,'S. Setup'!J$80="remove"), 0,1)*IF(B538&gt;'1. AgeData'!$I$28,$L$67,$H$62)*(POWER((1+$H$71),(A538-$A$507)))</f>
        <v>0</v>
      </c>
      <c r="D538" s="1360">
        <f>IF(AND(B538&gt;'1. AgeData'!$I$28,'S. Setup'!J$80="remove"), 0,1)*IF(A538&gt;'1. AgeData'!$I$27,$L$67,$H$63)*(POWER((1+$H$74),(B538-B$507)))</f>
        <v>0</v>
      </c>
      <c r="E538" s="1373">
        <f t="shared" si="12"/>
        <v>0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0</v>
      </c>
      <c r="J538" s="1360">
        <f t="shared" si="8"/>
        <v>0</v>
      </c>
      <c r="K538" s="1672">
        <f t="shared" si="9"/>
        <v>0</v>
      </c>
      <c r="L538" s="6"/>
      <c r="M538" s="2247"/>
      <c r="N538" s="1489"/>
      <c r="O538" s="1489"/>
    </row>
    <row r="539" spans="1:15" ht="15.75" x14ac:dyDescent="0.25">
      <c r="A539" s="52">
        <f t="shared" si="13"/>
        <v>32</v>
      </c>
      <c r="B539" s="3">
        <f t="shared" si="14"/>
        <v>32</v>
      </c>
      <c r="C539" s="1372">
        <f>IF(AND(A539&gt;'1. AgeData'!$I$27,'S. Setup'!J$80="remove"), 0,1)*IF(B539&gt;'1. AgeData'!$I$28,$L$67,$H$62)*(POWER((1+$H$71),(A539-$A$507)))</f>
        <v>0</v>
      </c>
      <c r="D539" s="1360">
        <f>IF(AND(B539&gt;'1. AgeData'!$I$28,'S. Setup'!J$80="remove"), 0,1)*IF(A539&gt;'1. AgeData'!$I$27,$L$67,$H$63)*(POWER((1+$H$74),(B539-B$507)))</f>
        <v>0</v>
      </c>
      <c r="E539" s="1373">
        <f t="shared" si="12"/>
        <v>0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0</v>
      </c>
      <c r="J539" s="1360">
        <f t="shared" si="8"/>
        <v>0</v>
      </c>
      <c r="K539" s="1672">
        <f t="shared" si="9"/>
        <v>0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33</v>
      </c>
      <c r="B540" s="3">
        <f t="shared" si="16"/>
        <v>33</v>
      </c>
      <c r="C540" s="1372">
        <f>IF(AND(A540&gt;'1. AgeData'!$I$27,'S. Setup'!J$80="remove"), 0,1)*IF(B540&gt;'1. AgeData'!$I$28,$L$67,$H$62)*(POWER((1+$H$71),(A540-$A$507)))</f>
        <v>0</v>
      </c>
      <c r="D540" s="1360">
        <f>IF(AND(B540&gt;'1. AgeData'!$I$28,'S. Setup'!J$80="remove"), 0,1)*IF(A540&gt;'1. AgeData'!$I$27,$L$67,$H$63)*(POWER((1+$H$74),(B540-B$507)))</f>
        <v>0</v>
      </c>
      <c r="E540" s="1373">
        <f t="shared" si="12"/>
        <v>0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0</v>
      </c>
      <c r="J540" s="1360">
        <f t="shared" si="8"/>
        <v>0</v>
      </c>
      <c r="K540" s="1672">
        <f t="shared" si="9"/>
        <v>0</v>
      </c>
      <c r="L540" s="6"/>
      <c r="M540" s="1443"/>
    </row>
    <row r="541" spans="1:15" x14ac:dyDescent="0.25">
      <c r="A541" s="52">
        <f t="shared" si="16"/>
        <v>34</v>
      </c>
      <c r="B541" s="3">
        <f t="shared" si="16"/>
        <v>34</v>
      </c>
      <c r="C541" s="1372">
        <f>IF(AND(A541&gt;'1. AgeData'!$I$27,'S. Setup'!J$80="remove"), 0,1)*IF(B541&gt;'1. AgeData'!$I$28,$L$67,$H$62)*(POWER((1+$H$71),(A541-$A$507)))</f>
        <v>0</v>
      </c>
      <c r="D541" s="1360">
        <f>IF(AND(B541&gt;'1. AgeData'!$I$28,'S. Setup'!J$80="remove"), 0,1)*IF(A541&gt;'1. AgeData'!$I$27,$L$67,$H$63)*(POWER((1+$H$74),(B541-B$507)))</f>
        <v>0</v>
      </c>
      <c r="E541" s="1373">
        <f t="shared" si="12"/>
        <v>0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0</v>
      </c>
      <c r="J541" s="1360">
        <f t="shared" si="8"/>
        <v>0</v>
      </c>
      <c r="K541" s="1672">
        <f t="shared" si="9"/>
        <v>0</v>
      </c>
      <c r="L541" s="6"/>
      <c r="M541" s="1443"/>
    </row>
    <row r="542" spans="1:15" x14ac:dyDescent="0.25">
      <c r="A542" s="52">
        <f t="shared" si="16"/>
        <v>35</v>
      </c>
      <c r="B542" s="3">
        <f t="shared" si="16"/>
        <v>35</v>
      </c>
      <c r="C542" s="1372">
        <f>IF(AND(A542&gt;'1. AgeData'!$I$27,'S. Setup'!J$80="remove"), 0,1)*IF(B542&gt;'1. AgeData'!$I$28,$L$67,$H$62)*(POWER((1+$H$71),(A542-$A$507)))</f>
        <v>0</v>
      </c>
      <c r="D542" s="1360">
        <f>IF(AND(B542&gt;'1. AgeData'!$I$28,'S. Setup'!J$80="remove"), 0,1)*IF(A542&gt;'1. AgeData'!$I$27,$L$67,$H$63)*(POWER((1+$H$74),(B542-B$507)))</f>
        <v>0</v>
      </c>
      <c r="E542" s="1373">
        <f t="shared" si="12"/>
        <v>0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0</v>
      </c>
      <c r="J542" s="1360">
        <f t="shared" si="8"/>
        <v>0</v>
      </c>
      <c r="K542" s="1672">
        <f t="shared" si="9"/>
        <v>0</v>
      </c>
      <c r="L542" s="6"/>
      <c r="M542" s="1443"/>
    </row>
    <row r="543" spans="1:15" ht="15.75" thickBot="1" x14ac:dyDescent="0.3">
      <c r="A543" s="142">
        <f t="shared" si="16"/>
        <v>36</v>
      </c>
      <c r="B543" s="48">
        <f t="shared" si="16"/>
        <v>36</v>
      </c>
      <c r="C543" s="1734">
        <f>IF(AND(A543&gt;'1. AgeData'!$I$27,'S. Setup'!J$80="remove"), 0,1)*IF(B543&gt;'1. AgeData'!$I$28,$L$67,$H$62)*(POWER((1+$H$71),(A543-$A$507)))</f>
        <v>0</v>
      </c>
      <c r="D543" s="1676">
        <f>IF(AND(B543&gt;'1. AgeData'!$I$28,'S. Setup'!J$80="remove"), 0,1)*IF(A543&gt;'1. AgeData'!$I$27,$L$67,$H$63)*(POWER((1+$H$74),(B543-B$507)))</f>
        <v>0</v>
      </c>
      <c r="E543" s="1735">
        <f t="shared" si="12"/>
        <v>0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0</v>
      </c>
      <c r="J543" s="1676">
        <f>D543+G543+G543</f>
        <v>0</v>
      </c>
      <c r="K543" s="1673">
        <f>I543+J543</f>
        <v>0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0</v>
      </c>
      <c r="B42" s="316">
        <f>'1. AgeData'!$D$28</f>
        <v>0</v>
      </c>
      <c r="C42" s="438">
        <f>'R. Results'!$I848</f>
        <v>0</v>
      </c>
      <c r="D42" s="439">
        <f>'R. Results'!$J848</f>
        <v>0</v>
      </c>
      <c r="E42" s="362">
        <f>-'R. Results'!$G848</f>
        <v>0</v>
      </c>
      <c r="F42" s="423">
        <f>-'R. Results'!$H848</f>
        <v>0</v>
      </c>
      <c r="G42" s="438">
        <f>'R. Results'!$G930</f>
        <v>0</v>
      </c>
      <c r="H42" s="440">
        <f>'R. Results'!$H930</f>
        <v>0</v>
      </c>
      <c r="I42" s="523">
        <f t="shared" ref="I42:I78" si="0">C42+E42-G42</f>
        <v>0</v>
      </c>
      <c r="J42" s="814">
        <f t="shared" ref="J42:J78" si="1">D42+F42-H42</f>
        <v>0</v>
      </c>
      <c r="K42" s="519">
        <f>I42- ('2. TaxData'!$K223/2)</f>
        <v>0</v>
      </c>
      <c r="L42" s="520">
        <f>J42- ('2. TaxData'!$K223/2)</f>
        <v>0</v>
      </c>
      <c r="M42" s="523">
        <f>IF('S. Setup'!$J$61="yes",IF(OR(K42&lt;0,L42&lt;0),(K42+L42)/2,K42),K42)</f>
        <v>0</v>
      </c>
      <c r="N42" s="524">
        <f>IF('S. Setup'!$J$61="yes",IF(OR(K42&lt;0,L42&lt;0),(K42+L42)/2,L42),L42)</f>
        <v>0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1</v>
      </c>
      <c r="B43" s="316">
        <f t="shared" ref="B43:B78" si="3">B42+1</f>
        <v>1</v>
      </c>
      <c r="C43" s="438">
        <f>'R. Results'!$I849</f>
        <v>0</v>
      </c>
      <c r="D43" s="439">
        <f>'R. Results'!$J849</f>
        <v>0</v>
      </c>
      <c r="E43" s="362">
        <f>-'R. Results'!$G849</f>
        <v>0</v>
      </c>
      <c r="F43" s="423">
        <f>-'R. Results'!$H849</f>
        <v>0</v>
      </c>
      <c r="G43" s="438">
        <f>'R. Results'!$G931</f>
        <v>0</v>
      </c>
      <c r="H43" s="440">
        <f>'R. Results'!$H931</f>
        <v>0</v>
      </c>
      <c r="I43" s="523">
        <f t="shared" si="0"/>
        <v>0</v>
      </c>
      <c r="J43" s="814">
        <f t="shared" ref="J43:J60" si="4">D43+F43-H43</f>
        <v>0</v>
      </c>
      <c r="K43" s="519">
        <f>I43- ('2. TaxData'!$K224/2)</f>
        <v>0</v>
      </c>
      <c r="L43" s="520">
        <f>J43- ('2. TaxData'!$K224/2)</f>
        <v>0</v>
      </c>
      <c r="M43" s="523">
        <f>IF('S. Setup'!$J$61="yes",IF(OR(K43&lt;0,L43&lt;0),(K43+L43)/2,K43),K43)</f>
        <v>0</v>
      </c>
      <c r="N43" s="524">
        <f>IF('S. Setup'!$J$61="yes",IF(OR(K43&lt;0,L43&lt;0),(K43+L43)/2,L43),L43)</f>
        <v>0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2</v>
      </c>
      <c r="B44" s="318">
        <f t="shared" si="3"/>
        <v>2</v>
      </c>
      <c r="C44" s="438">
        <f>'R. Results'!$I850</f>
        <v>0</v>
      </c>
      <c r="D44" s="439">
        <f>'R. Results'!$J850</f>
        <v>0</v>
      </c>
      <c r="E44" s="362">
        <f>-'R. Results'!$G850</f>
        <v>0</v>
      </c>
      <c r="F44" s="423">
        <f>-'R. Results'!$H850</f>
        <v>0</v>
      </c>
      <c r="G44" s="438">
        <f>'R. Results'!$G932</f>
        <v>0</v>
      </c>
      <c r="H44" s="440">
        <f>'R. Results'!$H932</f>
        <v>0</v>
      </c>
      <c r="I44" s="523">
        <f t="shared" si="0"/>
        <v>0</v>
      </c>
      <c r="J44" s="814">
        <f t="shared" si="4"/>
        <v>0</v>
      </c>
      <c r="K44" s="519">
        <f>I44- ('2. TaxData'!$K225/2)</f>
        <v>0</v>
      </c>
      <c r="L44" s="520">
        <f>J44- ('2. TaxData'!$K225/2)</f>
        <v>0</v>
      </c>
      <c r="M44" s="523">
        <f>IF('S. Setup'!$J$61="yes",IF(OR(K44&lt;0,L44&lt;0),(K44+L44)/2,K44),K44)</f>
        <v>0</v>
      </c>
      <c r="N44" s="524">
        <f>IF('S. Setup'!$J$61="yes",IF(OR(K44&lt;0,L44&lt;0),(K44+L44)/2,L44),L44)</f>
        <v>0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3</v>
      </c>
      <c r="B45" s="316">
        <f t="shared" si="3"/>
        <v>3</v>
      </c>
      <c r="C45" s="438">
        <f>'R. Results'!$I851</f>
        <v>0</v>
      </c>
      <c r="D45" s="439">
        <f>'R. Results'!$J851</f>
        <v>0</v>
      </c>
      <c r="E45" s="362">
        <f>-'R. Results'!$G851</f>
        <v>0</v>
      </c>
      <c r="F45" s="423">
        <f>-'R. Results'!$H851</f>
        <v>0</v>
      </c>
      <c r="G45" s="438">
        <f>'R. Results'!$G933</f>
        <v>0</v>
      </c>
      <c r="H45" s="440">
        <f>'R. Results'!$H933</f>
        <v>0</v>
      </c>
      <c r="I45" s="523">
        <f t="shared" si="0"/>
        <v>0</v>
      </c>
      <c r="J45" s="814">
        <f t="shared" si="4"/>
        <v>0</v>
      </c>
      <c r="K45" s="519">
        <f>I45- ('2. TaxData'!$K226/2)</f>
        <v>0</v>
      </c>
      <c r="L45" s="520">
        <f>J45- ('2. TaxData'!$K226/2)</f>
        <v>0</v>
      </c>
      <c r="M45" s="523">
        <f>IF('S. Setup'!$J$61="yes",IF(OR(K45&lt;0,L45&lt;0),(K45+L45)/2,K45),K45)</f>
        <v>0</v>
      </c>
      <c r="N45" s="524">
        <f>IF('S. Setup'!$J$61="yes",IF(OR(K45&lt;0,L45&lt;0),(K45+L45)/2,L45),L45)</f>
        <v>0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4</v>
      </c>
      <c r="B46" s="316">
        <f t="shared" si="3"/>
        <v>4</v>
      </c>
      <c r="C46" s="438">
        <f>'R. Results'!$I852</f>
        <v>0</v>
      </c>
      <c r="D46" s="439">
        <f>'R. Results'!$J852</f>
        <v>0</v>
      </c>
      <c r="E46" s="362">
        <f>-'R. Results'!$G852</f>
        <v>0</v>
      </c>
      <c r="F46" s="423">
        <f>-'R. Results'!$H852</f>
        <v>0</v>
      </c>
      <c r="G46" s="438">
        <f>'R. Results'!$G934</f>
        <v>0</v>
      </c>
      <c r="H46" s="440">
        <f>'R. Results'!$H934</f>
        <v>0</v>
      </c>
      <c r="I46" s="523">
        <f t="shared" si="0"/>
        <v>0</v>
      </c>
      <c r="J46" s="814">
        <f t="shared" si="4"/>
        <v>0</v>
      </c>
      <c r="K46" s="519">
        <f>I46- ('2. TaxData'!$K227/2)</f>
        <v>0</v>
      </c>
      <c r="L46" s="520">
        <f>J46- ('2. TaxData'!$K227/2)</f>
        <v>0</v>
      </c>
      <c r="M46" s="523">
        <f>IF('S. Setup'!$J$61="yes",IF(OR(K46&lt;0,L46&lt;0),(K46+L46)/2,K46),K46)</f>
        <v>0</v>
      </c>
      <c r="N46" s="524">
        <f>IF('S. Setup'!$J$61="yes",IF(OR(K46&lt;0,L46&lt;0),(K46+L46)/2,L46),L46)</f>
        <v>0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5</v>
      </c>
      <c r="B47" s="316">
        <f t="shared" si="3"/>
        <v>5</v>
      </c>
      <c r="C47" s="438">
        <f>'R. Results'!$I853</f>
        <v>0</v>
      </c>
      <c r="D47" s="439">
        <f>'R. Results'!$J853</f>
        <v>0</v>
      </c>
      <c r="E47" s="362">
        <f>-'R. Results'!$G853</f>
        <v>0</v>
      </c>
      <c r="F47" s="423">
        <f>-'R. Results'!$H853</f>
        <v>0</v>
      </c>
      <c r="G47" s="438">
        <f>'R. Results'!$G935</f>
        <v>0</v>
      </c>
      <c r="H47" s="440">
        <f>'R. Results'!$H935</f>
        <v>0</v>
      </c>
      <c r="I47" s="523">
        <f t="shared" si="0"/>
        <v>0</v>
      </c>
      <c r="J47" s="814">
        <f t="shared" si="4"/>
        <v>0</v>
      </c>
      <c r="K47" s="519">
        <f>I47- ('2. TaxData'!$K228/2)</f>
        <v>0</v>
      </c>
      <c r="L47" s="520">
        <f>J47- ('2. TaxData'!$K228/2)</f>
        <v>0</v>
      </c>
      <c r="M47" s="523">
        <f>IF('S. Setup'!$J$61="yes",IF(OR(K47&lt;0,L47&lt;0),(K47+L47)/2,K47),K47)</f>
        <v>0</v>
      </c>
      <c r="N47" s="524">
        <f>IF('S. Setup'!$J$61="yes",IF(OR(K47&lt;0,L47&lt;0),(K47+L47)/2,L47),L47)</f>
        <v>0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</v>
      </c>
      <c r="B48" s="316">
        <f t="shared" si="3"/>
        <v>6</v>
      </c>
      <c r="C48" s="438">
        <f>'R. Results'!$I854</f>
        <v>0</v>
      </c>
      <c r="D48" s="439">
        <f>'R. Results'!$J854</f>
        <v>0</v>
      </c>
      <c r="E48" s="362">
        <f>-'R. Results'!$G854</f>
        <v>0</v>
      </c>
      <c r="F48" s="423">
        <f>-'R. Results'!$H854</f>
        <v>0</v>
      </c>
      <c r="G48" s="438">
        <f>'R. Results'!$G936</f>
        <v>0</v>
      </c>
      <c r="H48" s="440">
        <f>'R. Results'!$H936</f>
        <v>0</v>
      </c>
      <c r="I48" s="523">
        <f t="shared" si="0"/>
        <v>0</v>
      </c>
      <c r="J48" s="814">
        <f t="shared" si="4"/>
        <v>0</v>
      </c>
      <c r="K48" s="519">
        <f>I48- ('2. TaxData'!$K229/2)</f>
        <v>0</v>
      </c>
      <c r="L48" s="520">
        <f>J48- ('2. TaxData'!$K229/2)</f>
        <v>0</v>
      </c>
      <c r="M48" s="523">
        <f>IF('S. Setup'!$J$61="yes",IF(OR(K48&lt;0,L48&lt;0),(K48+L48)/2,K48),K48)</f>
        <v>0</v>
      </c>
      <c r="N48" s="524">
        <f>IF('S. Setup'!$J$61="yes",IF(OR(K48&lt;0,L48&lt;0),(K48+L48)/2,L48),L48)</f>
        <v>0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7</v>
      </c>
      <c r="B49" s="316">
        <f t="shared" si="3"/>
        <v>7</v>
      </c>
      <c r="C49" s="438">
        <f>'R. Results'!$I855</f>
        <v>0</v>
      </c>
      <c r="D49" s="439">
        <f>'R. Results'!$J855</f>
        <v>0</v>
      </c>
      <c r="E49" s="362">
        <f>-'R. Results'!$G855</f>
        <v>0</v>
      </c>
      <c r="F49" s="423">
        <f>-'R. Results'!$H855</f>
        <v>0</v>
      </c>
      <c r="G49" s="438">
        <f>'R. Results'!$G937</f>
        <v>0</v>
      </c>
      <c r="H49" s="440">
        <f>'R. Results'!$H937</f>
        <v>0</v>
      </c>
      <c r="I49" s="523">
        <f t="shared" si="0"/>
        <v>0</v>
      </c>
      <c r="J49" s="814">
        <f t="shared" si="4"/>
        <v>0</v>
      </c>
      <c r="K49" s="519">
        <f>I49- ('2. TaxData'!$K230/2)</f>
        <v>0</v>
      </c>
      <c r="L49" s="520">
        <f>J49- ('2. TaxData'!$K230/2)</f>
        <v>0</v>
      </c>
      <c r="M49" s="523">
        <f>IF('S. Setup'!$J$61="yes",IF(OR(K49&lt;0,L49&lt;0),(K49+L49)/2,K49),K49)</f>
        <v>0</v>
      </c>
      <c r="N49" s="524">
        <f>IF('S. Setup'!$J$61="yes",IF(OR(K49&lt;0,L49&lt;0),(K49+L49)/2,L49),L49)</f>
        <v>0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8</v>
      </c>
      <c r="B50" s="316">
        <f t="shared" si="3"/>
        <v>8</v>
      </c>
      <c r="C50" s="438">
        <f>'R. Results'!$I856</f>
        <v>0</v>
      </c>
      <c r="D50" s="439">
        <f>'R. Results'!$J856</f>
        <v>0</v>
      </c>
      <c r="E50" s="362">
        <f>-'R. Results'!$G856</f>
        <v>0</v>
      </c>
      <c r="F50" s="423">
        <f>-'R. Results'!$H856</f>
        <v>0</v>
      </c>
      <c r="G50" s="438">
        <f>'R. Results'!$G938</f>
        <v>0</v>
      </c>
      <c r="H50" s="440">
        <f>'R. Results'!$H938</f>
        <v>0</v>
      </c>
      <c r="I50" s="523">
        <f t="shared" si="0"/>
        <v>0</v>
      </c>
      <c r="J50" s="814">
        <f t="shared" si="4"/>
        <v>0</v>
      </c>
      <c r="K50" s="519">
        <f>I50- ('2. TaxData'!$K231/2)</f>
        <v>0</v>
      </c>
      <c r="L50" s="520">
        <f>J50- ('2. TaxData'!$K231/2)</f>
        <v>0</v>
      </c>
      <c r="M50" s="523">
        <f>IF('S. Setup'!$J$61="yes",IF(OR(K50&lt;0,L50&lt;0),(K50+L50)/2,K50),K50)</f>
        <v>0</v>
      </c>
      <c r="N50" s="524">
        <f>IF('S. Setup'!$J$61="yes",IF(OR(K50&lt;0,L50&lt;0),(K50+L50)/2,L50),L50)</f>
        <v>0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9</v>
      </c>
      <c r="B51" s="316">
        <f t="shared" si="3"/>
        <v>9</v>
      </c>
      <c r="C51" s="438">
        <f>'R. Results'!$I857</f>
        <v>0</v>
      </c>
      <c r="D51" s="439">
        <f>'R. Results'!$J857</f>
        <v>0</v>
      </c>
      <c r="E51" s="362">
        <f>-'R. Results'!$G857</f>
        <v>0</v>
      </c>
      <c r="F51" s="423">
        <f>-'R. Results'!$H857</f>
        <v>0</v>
      </c>
      <c r="G51" s="438">
        <f>'R. Results'!$G939</f>
        <v>0</v>
      </c>
      <c r="H51" s="440">
        <f>'R. Results'!$H939</f>
        <v>0</v>
      </c>
      <c r="I51" s="523">
        <f t="shared" si="0"/>
        <v>0</v>
      </c>
      <c r="J51" s="814">
        <f t="shared" si="4"/>
        <v>0</v>
      </c>
      <c r="K51" s="519">
        <f>I51- ('2. TaxData'!$K232/2)</f>
        <v>0</v>
      </c>
      <c r="L51" s="520">
        <f>J51- ('2. TaxData'!$K232/2)</f>
        <v>0</v>
      </c>
      <c r="M51" s="523">
        <f>IF('S. Setup'!$J$61="yes",IF(OR(K51&lt;0,L51&lt;0),(K51+L51)/2,K51),K51)</f>
        <v>0</v>
      </c>
      <c r="N51" s="524">
        <f>IF('S. Setup'!$J$61="yes",IF(OR(K51&lt;0,L51&lt;0),(K51+L51)/2,L51),L51)</f>
        <v>0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10</v>
      </c>
      <c r="B52" s="318">
        <f t="shared" si="3"/>
        <v>10</v>
      </c>
      <c r="C52" s="438">
        <f>'R. Results'!$I858</f>
        <v>0</v>
      </c>
      <c r="D52" s="439">
        <f>'R. Results'!$J858</f>
        <v>0</v>
      </c>
      <c r="E52" s="362">
        <f>-'R. Results'!$G858</f>
        <v>0</v>
      </c>
      <c r="F52" s="423">
        <f>-'R. Results'!$H858</f>
        <v>0</v>
      </c>
      <c r="G52" s="438">
        <f>'R. Results'!$G940</f>
        <v>0</v>
      </c>
      <c r="H52" s="440">
        <f>'R. Results'!$H940</f>
        <v>0</v>
      </c>
      <c r="I52" s="523">
        <f t="shared" si="0"/>
        <v>0</v>
      </c>
      <c r="J52" s="814">
        <f t="shared" si="4"/>
        <v>0</v>
      </c>
      <c r="K52" s="519">
        <f>I52- ('2. TaxData'!$K233/2)</f>
        <v>0</v>
      </c>
      <c r="L52" s="520">
        <f>J52- ('2. TaxData'!$K233/2)</f>
        <v>0</v>
      </c>
      <c r="M52" s="523">
        <f>IF('S. Setup'!$J$61="yes",IF(OR(K52&lt;0,L52&lt;0),(K52+L52)/2,K52),K52)</f>
        <v>0</v>
      </c>
      <c r="N52" s="524">
        <f>IF('S. Setup'!$J$61="yes",IF(OR(K52&lt;0,L52&lt;0),(K52+L52)/2,L52),L52)</f>
        <v>0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11</v>
      </c>
      <c r="B53" s="316">
        <f t="shared" si="3"/>
        <v>11</v>
      </c>
      <c r="C53" s="438">
        <f>'R. Results'!$I859</f>
        <v>0</v>
      </c>
      <c r="D53" s="439">
        <f>'R. Results'!$J859</f>
        <v>0</v>
      </c>
      <c r="E53" s="362">
        <f>-'R. Results'!$G859</f>
        <v>0</v>
      </c>
      <c r="F53" s="423">
        <f>-'R. Results'!$H859</f>
        <v>0</v>
      </c>
      <c r="G53" s="438">
        <f>'R. Results'!$G941</f>
        <v>0</v>
      </c>
      <c r="H53" s="440">
        <f>'R. Results'!$H941</f>
        <v>0</v>
      </c>
      <c r="I53" s="523">
        <f t="shared" si="0"/>
        <v>0</v>
      </c>
      <c r="J53" s="814">
        <f t="shared" si="4"/>
        <v>0</v>
      </c>
      <c r="K53" s="519">
        <f>I53- ('2. TaxData'!$K234/2)</f>
        <v>0</v>
      </c>
      <c r="L53" s="520">
        <f>J53- ('2. TaxData'!$K234/2)</f>
        <v>0</v>
      </c>
      <c r="M53" s="523">
        <f>IF('S. Setup'!$J$61="yes",IF(OR(K53&lt;0,L53&lt;0),(K53+L53)/2,K53),K53)</f>
        <v>0</v>
      </c>
      <c r="N53" s="524">
        <f>IF('S. Setup'!$J$61="yes",IF(OR(K53&lt;0,L53&lt;0),(K53+L53)/2,L53),L53)</f>
        <v>0</v>
      </c>
    </row>
    <row r="54" spans="1:20" s="306" customFormat="1" ht="12" x14ac:dyDescent="0.2">
      <c r="A54" s="320">
        <f t="shared" si="2"/>
        <v>12</v>
      </c>
      <c r="B54" s="321">
        <f t="shared" si="3"/>
        <v>12</v>
      </c>
      <c r="C54" s="438">
        <f>'R. Results'!$I860</f>
        <v>0</v>
      </c>
      <c r="D54" s="439">
        <f>'R. Results'!$J860</f>
        <v>0</v>
      </c>
      <c r="E54" s="362">
        <f>-'R. Results'!$G860</f>
        <v>0</v>
      </c>
      <c r="F54" s="423">
        <f>-'R. Results'!$H860</f>
        <v>0</v>
      </c>
      <c r="G54" s="438">
        <f>'R. Results'!$G942</f>
        <v>0</v>
      </c>
      <c r="H54" s="440">
        <f>'R. Results'!$H942</f>
        <v>0</v>
      </c>
      <c r="I54" s="523">
        <f t="shared" si="0"/>
        <v>0</v>
      </c>
      <c r="J54" s="814">
        <f t="shared" si="4"/>
        <v>0</v>
      </c>
      <c r="K54" s="519">
        <f>I54- ('2. TaxData'!$K235/2)</f>
        <v>0</v>
      </c>
      <c r="L54" s="520">
        <f>J54- ('2. TaxData'!$K235/2)</f>
        <v>0</v>
      </c>
      <c r="M54" s="523">
        <f>IF('S. Setup'!$J$61="yes",IF(OR(K54&lt;0,L54&lt;0),(K54+L54)/2,K54),K54)</f>
        <v>0</v>
      </c>
      <c r="N54" s="524">
        <f>IF('S. Setup'!$J$61="yes",IF(OR(K54&lt;0,L54&lt;0),(K54+L54)/2,L54),L54)</f>
        <v>0</v>
      </c>
    </row>
    <row r="55" spans="1:20" s="306" customFormat="1" ht="12" x14ac:dyDescent="0.2">
      <c r="A55" s="307">
        <f t="shared" si="2"/>
        <v>13</v>
      </c>
      <c r="B55" s="316">
        <f t="shared" si="3"/>
        <v>13</v>
      </c>
      <c r="C55" s="438">
        <f>'R. Results'!$I861</f>
        <v>0</v>
      </c>
      <c r="D55" s="439">
        <f>'R. Results'!$J861</f>
        <v>0</v>
      </c>
      <c r="E55" s="362">
        <f>-'R. Results'!$G861</f>
        <v>0</v>
      </c>
      <c r="F55" s="423">
        <f>-'R. Results'!$H861</f>
        <v>0</v>
      </c>
      <c r="G55" s="438">
        <f>'R. Results'!$G943</f>
        <v>0</v>
      </c>
      <c r="H55" s="440">
        <f>'R. Results'!$H943</f>
        <v>0</v>
      </c>
      <c r="I55" s="523">
        <f t="shared" si="0"/>
        <v>0</v>
      </c>
      <c r="J55" s="814">
        <f t="shared" si="4"/>
        <v>0</v>
      </c>
      <c r="K55" s="519">
        <f>I55- ('2. TaxData'!$K236/2)</f>
        <v>0</v>
      </c>
      <c r="L55" s="520">
        <f>J55- ('2. TaxData'!$K236/2)</f>
        <v>0</v>
      </c>
      <c r="M55" s="523">
        <f>IF('S. Setup'!$J$61="yes",IF(OR(K55&lt;0,L55&lt;0),(K55+L55)/2,K55),K55)</f>
        <v>0</v>
      </c>
      <c r="N55" s="524">
        <f>IF('S. Setup'!$J$61="yes",IF(OR(K55&lt;0,L55&lt;0),(K55+L55)/2,L55),L55)</f>
        <v>0</v>
      </c>
    </row>
    <row r="56" spans="1:20" s="306" customFormat="1" ht="12" x14ac:dyDescent="0.2">
      <c r="A56" s="307">
        <f t="shared" si="2"/>
        <v>14</v>
      </c>
      <c r="B56" s="316">
        <f t="shared" si="3"/>
        <v>14</v>
      </c>
      <c r="C56" s="438">
        <f>'R. Results'!$I862</f>
        <v>0</v>
      </c>
      <c r="D56" s="439">
        <f>'R. Results'!$J862</f>
        <v>0</v>
      </c>
      <c r="E56" s="362">
        <f>-'R. Results'!$G862</f>
        <v>0</v>
      </c>
      <c r="F56" s="423">
        <f>-'R. Results'!$H862</f>
        <v>0</v>
      </c>
      <c r="G56" s="438">
        <f>'R. Results'!$G944</f>
        <v>0</v>
      </c>
      <c r="H56" s="440">
        <f>'R. Results'!$H944</f>
        <v>0</v>
      </c>
      <c r="I56" s="523">
        <f t="shared" si="0"/>
        <v>0</v>
      </c>
      <c r="J56" s="814">
        <f t="shared" si="4"/>
        <v>0</v>
      </c>
      <c r="K56" s="519">
        <f>I56- ('2. TaxData'!$K237/2)</f>
        <v>0</v>
      </c>
      <c r="L56" s="520">
        <f>J56- ('2. TaxData'!$K237/2)</f>
        <v>0</v>
      </c>
      <c r="M56" s="523">
        <f>IF('S. Setup'!$J$61="yes",IF(OR(K56&lt;0,L56&lt;0),(K56+L56)/2,K56),K56)</f>
        <v>0</v>
      </c>
      <c r="N56" s="524">
        <f>IF('S. Setup'!$J$61="yes",IF(OR(K56&lt;0,L56&lt;0),(K56+L56)/2,L56),L56)</f>
        <v>0</v>
      </c>
    </row>
    <row r="57" spans="1:20" s="562" customFormat="1" ht="12" x14ac:dyDescent="0.2">
      <c r="A57" s="320">
        <f t="shared" si="2"/>
        <v>15</v>
      </c>
      <c r="B57" s="321">
        <f t="shared" si="3"/>
        <v>15</v>
      </c>
      <c r="C57" s="558">
        <f>'R. Results'!$I863</f>
        <v>0</v>
      </c>
      <c r="D57" s="559">
        <f>'R. Results'!$J863</f>
        <v>0</v>
      </c>
      <c r="E57" s="362">
        <f>-'R. Results'!$G863</f>
        <v>0</v>
      </c>
      <c r="F57" s="423">
        <f>-'R. Results'!$H863</f>
        <v>0</v>
      </c>
      <c r="G57" s="558">
        <f>'R. Results'!$G945</f>
        <v>0</v>
      </c>
      <c r="H57" s="560">
        <f>'R. Results'!$H945</f>
        <v>0</v>
      </c>
      <c r="I57" s="523">
        <f t="shared" si="0"/>
        <v>0</v>
      </c>
      <c r="J57" s="814">
        <f t="shared" si="4"/>
        <v>0</v>
      </c>
      <c r="K57" s="523">
        <f>I57- ('2. TaxData'!$K238/2)</f>
        <v>0</v>
      </c>
      <c r="L57" s="561">
        <f>J57- ('2. TaxData'!$K238/2)</f>
        <v>0</v>
      </c>
      <c r="M57" s="523">
        <f>IF('S. Setup'!$J$61="yes",IF(OR(K57&lt;0,L57&lt;0),(K57+L57)/2,K57),K57)</f>
        <v>0</v>
      </c>
      <c r="N57" s="524">
        <f>IF('S. Setup'!$J$61="yes",IF(OR(K57&lt;0,L57&lt;0),(K57+L57)/2,L57),L57)</f>
        <v>0</v>
      </c>
    </row>
    <row r="58" spans="1:20" s="306" customFormat="1" ht="12" x14ac:dyDescent="0.2">
      <c r="A58" s="307">
        <f t="shared" si="2"/>
        <v>16</v>
      </c>
      <c r="B58" s="316">
        <f t="shared" si="3"/>
        <v>16</v>
      </c>
      <c r="C58" s="438">
        <f>'R. Results'!$I864</f>
        <v>0</v>
      </c>
      <c r="D58" s="439">
        <f>'R. Results'!$J864</f>
        <v>0</v>
      </c>
      <c r="E58" s="362">
        <f>-'R. Results'!$G864</f>
        <v>0</v>
      </c>
      <c r="F58" s="423">
        <f>-'R. Results'!$H864</f>
        <v>0</v>
      </c>
      <c r="G58" s="438">
        <f>'R. Results'!$G946</f>
        <v>0</v>
      </c>
      <c r="H58" s="440">
        <f>'R. Results'!$H946</f>
        <v>0</v>
      </c>
      <c r="I58" s="523">
        <f t="shared" si="0"/>
        <v>0</v>
      </c>
      <c r="J58" s="814">
        <f t="shared" si="4"/>
        <v>0</v>
      </c>
      <c r="K58" s="519">
        <f>I58- ('2. TaxData'!$K239/2)</f>
        <v>0</v>
      </c>
      <c r="L58" s="520">
        <f>J58- ('2. TaxData'!$K239/2)</f>
        <v>0</v>
      </c>
      <c r="M58" s="523">
        <f>IF('S. Setup'!$J$61="yes",IF(OR(K58&lt;0,L58&lt;0),(K58+L58)/2,K58),K58)</f>
        <v>0</v>
      </c>
      <c r="N58" s="524">
        <f>IF('S. Setup'!$J$61="yes",IF(OR(K58&lt;0,L58&lt;0),(K58+L58)/2,L58),L58)</f>
        <v>0</v>
      </c>
    </row>
    <row r="59" spans="1:20" s="306" customFormat="1" ht="12" x14ac:dyDescent="0.2">
      <c r="A59" s="307">
        <f t="shared" si="2"/>
        <v>17</v>
      </c>
      <c r="B59" s="316">
        <f t="shared" si="3"/>
        <v>17</v>
      </c>
      <c r="C59" s="438">
        <f>'R. Results'!$I865</f>
        <v>0</v>
      </c>
      <c r="D59" s="439">
        <f>'R. Results'!$J865</f>
        <v>0</v>
      </c>
      <c r="E59" s="362">
        <f>-'R. Results'!$G865</f>
        <v>0</v>
      </c>
      <c r="F59" s="423">
        <f>-'R. Results'!$H865</f>
        <v>0</v>
      </c>
      <c r="G59" s="438">
        <f>'R. Results'!$G947</f>
        <v>0</v>
      </c>
      <c r="H59" s="440">
        <f>'R. Results'!$H947</f>
        <v>0</v>
      </c>
      <c r="I59" s="523">
        <f t="shared" si="0"/>
        <v>0</v>
      </c>
      <c r="J59" s="814">
        <f t="shared" si="4"/>
        <v>0</v>
      </c>
      <c r="K59" s="519">
        <f>I59- ('2. TaxData'!$K240/2)</f>
        <v>0</v>
      </c>
      <c r="L59" s="520">
        <f>J59- ('2. TaxData'!$K240/2)</f>
        <v>0</v>
      </c>
      <c r="M59" s="523">
        <f>IF('S. Setup'!$J$61="yes",IF(OR(K59&lt;0,L59&lt;0),(K59+L59)/2,K59),K59)</f>
        <v>0</v>
      </c>
      <c r="N59" s="524">
        <f>IF('S. Setup'!$J$61="yes",IF(OR(K59&lt;0,L59&lt;0),(K59+L59)/2,L59),L59)</f>
        <v>0</v>
      </c>
    </row>
    <row r="60" spans="1:20" s="306" customFormat="1" ht="12" x14ac:dyDescent="0.2">
      <c r="A60" s="307">
        <f t="shared" si="2"/>
        <v>18</v>
      </c>
      <c r="B60" s="316">
        <f t="shared" si="3"/>
        <v>18</v>
      </c>
      <c r="C60" s="438">
        <f>'R. Results'!$I866</f>
        <v>0</v>
      </c>
      <c r="D60" s="439">
        <f>'R. Results'!$J866</f>
        <v>0</v>
      </c>
      <c r="E60" s="362">
        <f>-'R. Results'!$G866</f>
        <v>0</v>
      </c>
      <c r="F60" s="423">
        <f>-'R. Results'!$H866</f>
        <v>0</v>
      </c>
      <c r="G60" s="438">
        <f>'R. Results'!$G948</f>
        <v>0</v>
      </c>
      <c r="H60" s="440">
        <f>'R. Results'!$H948</f>
        <v>0</v>
      </c>
      <c r="I60" s="523">
        <f t="shared" si="0"/>
        <v>0</v>
      </c>
      <c r="J60" s="814">
        <f t="shared" si="4"/>
        <v>0</v>
      </c>
      <c r="K60" s="519">
        <f>I60- ('2. TaxData'!$K241/2)</f>
        <v>0</v>
      </c>
      <c r="L60" s="520">
        <f>J60- ('2. TaxData'!$K241/2)</f>
        <v>0</v>
      </c>
      <c r="M60" s="523">
        <f>IF('S. Setup'!$J$61="yes",IF(OR(K60&lt;0,L60&lt;0),(K60+L60)/2,K60),K60)</f>
        <v>0</v>
      </c>
      <c r="N60" s="524">
        <f>IF('S. Setup'!$J$61="yes",IF(OR(K60&lt;0,L60&lt;0),(K60+L60)/2,L60),L60)</f>
        <v>0</v>
      </c>
    </row>
    <row r="61" spans="1:20" s="306" customFormat="1" ht="12" x14ac:dyDescent="0.2">
      <c r="A61" s="307">
        <f t="shared" si="2"/>
        <v>19</v>
      </c>
      <c r="B61" s="316">
        <f t="shared" si="3"/>
        <v>19</v>
      </c>
      <c r="C61" s="438">
        <f>'R. Results'!$I867</f>
        <v>0</v>
      </c>
      <c r="D61" s="439">
        <f>'R. Results'!$J867</f>
        <v>0</v>
      </c>
      <c r="E61" s="362">
        <f>-'R. Results'!$G867</f>
        <v>0</v>
      </c>
      <c r="F61" s="423">
        <f>-'R. Results'!$H867</f>
        <v>0</v>
      </c>
      <c r="G61" s="438">
        <f>'R. Results'!$G949</f>
        <v>0</v>
      </c>
      <c r="H61" s="440">
        <f>'R. Results'!$H949</f>
        <v>0</v>
      </c>
      <c r="I61" s="523">
        <f t="shared" si="0"/>
        <v>0</v>
      </c>
      <c r="J61" s="814">
        <f t="shared" si="1"/>
        <v>0</v>
      </c>
      <c r="K61" s="519">
        <f>I61- ('2. TaxData'!$K242/2)</f>
        <v>0</v>
      </c>
      <c r="L61" s="520">
        <f>J61- ('2. TaxData'!$K242/2)</f>
        <v>0</v>
      </c>
      <c r="M61" s="523">
        <f>IF('S. Setup'!$J$61="yes",IF(OR(K61&lt;0,L61&lt;0),(K61+L61)/2,K61),K61)</f>
        <v>0</v>
      </c>
      <c r="N61" s="524">
        <f>IF('S. Setup'!$J$61="yes",IF(OR(K61&lt;0,L61&lt;0),(K61+L61)/2,L61),L61)</f>
        <v>0</v>
      </c>
    </row>
    <row r="62" spans="1:20" s="306" customFormat="1" ht="12" x14ac:dyDescent="0.2">
      <c r="A62" s="307">
        <f t="shared" si="2"/>
        <v>20</v>
      </c>
      <c r="B62" s="316">
        <f t="shared" si="3"/>
        <v>20</v>
      </c>
      <c r="C62" s="438">
        <f>'R. Results'!$I868</f>
        <v>0</v>
      </c>
      <c r="D62" s="439">
        <f>'R. Results'!$J868</f>
        <v>0</v>
      </c>
      <c r="E62" s="362">
        <f>-'R. Results'!$G868</f>
        <v>0</v>
      </c>
      <c r="F62" s="423">
        <f>-'R. Results'!$H868</f>
        <v>0</v>
      </c>
      <c r="G62" s="438">
        <f>'R. Results'!$G950</f>
        <v>0</v>
      </c>
      <c r="H62" s="440">
        <f>'R. Results'!$H950</f>
        <v>0</v>
      </c>
      <c r="I62" s="523">
        <f t="shared" si="0"/>
        <v>0</v>
      </c>
      <c r="J62" s="814">
        <f t="shared" si="1"/>
        <v>0</v>
      </c>
      <c r="K62" s="519">
        <f>I62- ('2. TaxData'!$K243/2)</f>
        <v>0</v>
      </c>
      <c r="L62" s="520">
        <f>J62- ('2. TaxData'!$K243/2)</f>
        <v>0</v>
      </c>
      <c r="M62" s="523">
        <f>IF('S. Setup'!$J$61="yes",IF(OR(K62&lt;0,L62&lt;0),(K62+L62)/2,K62),K62)</f>
        <v>0</v>
      </c>
      <c r="N62" s="524">
        <f>IF('S. Setup'!$J$61="yes",IF(OR(K62&lt;0,L62&lt;0),(K62+L62)/2,L62),L62)</f>
        <v>0</v>
      </c>
    </row>
    <row r="63" spans="1:20" s="306" customFormat="1" ht="12" x14ac:dyDescent="0.2">
      <c r="A63" s="307">
        <f t="shared" si="2"/>
        <v>21</v>
      </c>
      <c r="B63" s="316">
        <f t="shared" si="3"/>
        <v>21</v>
      </c>
      <c r="C63" s="438">
        <f>'R. Results'!$I869</f>
        <v>0</v>
      </c>
      <c r="D63" s="439">
        <f>'R. Results'!$J869</f>
        <v>0</v>
      </c>
      <c r="E63" s="362">
        <f>-'R. Results'!$G869</f>
        <v>0</v>
      </c>
      <c r="F63" s="423">
        <f>-'R. Results'!$H869</f>
        <v>0</v>
      </c>
      <c r="G63" s="438">
        <f>'R. Results'!$G951</f>
        <v>0</v>
      </c>
      <c r="H63" s="440">
        <f>'R. Results'!$H951</f>
        <v>0</v>
      </c>
      <c r="I63" s="523">
        <f t="shared" si="0"/>
        <v>0</v>
      </c>
      <c r="J63" s="814">
        <f t="shared" si="1"/>
        <v>0</v>
      </c>
      <c r="K63" s="519">
        <f>I63- ('2. TaxData'!$K244/2)</f>
        <v>0</v>
      </c>
      <c r="L63" s="520">
        <f>J63- ('2. TaxData'!$K244/2)</f>
        <v>0</v>
      </c>
      <c r="M63" s="523">
        <f>IF('S. Setup'!$J$61="yes",IF(OR(K63&lt;0,L63&lt;0),(K63+L63)/2,K63),K63)</f>
        <v>0</v>
      </c>
      <c r="N63" s="524">
        <f>IF('S. Setup'!$J$61="yes",IF(OR(K63&lt;0,L63&lt;0),(K63+L63)/2,L63),L63)</f>
        <v>0</v>
      </c>
    </row>
    <row r="64" spans="1:20" s="306" customFormat="1" ht="12" x14ac:dyDescent="0.2">
      <c r="A64" s="307">
        <f t="shared" si="2"/>
        <v>22</v>
      </c>
      <c r="B64" s="316">
        <f t="shared" si="3"/>
        <v>22</v>
      </c>
      <c r="C64" s="438">
        <f>'R. Results'!$I870</f>
        <v>0</v>
      </c>
      <c r="D64" s="439">
        <f>'R. Results'!$J870</f>
        <v>0</v>
      </c>
      <c r="E64" s="362">
        <f>-'R. Results'!$G870</f>
        <v>0</v>
      </c>
      <c r="F64" s="423">
        <f>-'R. Results'!$H870</f>
        <v>0</v>
      </c>
      <c r="G64" s="438">
        <f>'R. Results'!$G952</f>
        <v>0</v>
      </c>
      <c r="H64" s="440">
        <f>'R. Results'!$H952</f>
        <v>0</v>
      </c>
      <c r="I64" s="523">
        <f t="shared" si="0"/>
        <v>0</v>
      </c>
      <c r="J64" s="814">
        <f t="shared" si="1"/>
        <v>0</v>
      </c>
      <c r="K64" s="519">
        <f>I64- ('2. TaxData'!$K245/2)</f>
        <v>0</v>
      </c>
      <c r="L64" s="520">
        <f>J64- ('2. TaxData'!$K245/2)</f>
        <v>0</v>
      </c>
      <c r="M64" s="523">
        <f>IF('S. Setup'!$J$61="yes",IF(OR(K64&lt;0,L64&lt;0),(K64+L64)/2,K64),K64)</f>
        <v>0</v>
      </c>
      <c r="N64" s="524">
        <f>IF('S. Setup'!$J$61="yes",IF(OR(K64&lt;0,L64&lt;0),(K64+L64)/2,L64),L64)</f>
        <v>0</v>
      </c>
    </row>
    <row r="65" spans="1:14" s="306" customFormat="1" ht="12" x14ac:dyDescent="0.2">
      <c r="A65" s="307">
        <f t="shared" si="2"/>
        <v>23</v>
      </c>
      <c r="B65" s="316">
        <f t="shared" si="3"/>
        <v>23</v>
      </c>
      <c r="C65" s="438">
        <f>'R. Results'!$I871</f>
        <v>0</v>
      </c>
      <c r="D65" s="439">
        <f>'R. Results'!$J871</f>
        <v>0</v>
      </c>
      <c r="E65" s="362">
        <f>-'R. Results'!$G871</f>
        <v>0</v>
      </c>
      <c r="F65" s="423">
        <f>-'R. Results'!$H871</f>
        <v>0</v>
      </c>
      <c r="G65" s="438">
        <f>'R. Results'!$G953</f>
        <v>0</v>
      </c>
      <c r="H65" s="440">
        <f>'R. Results'!$H953</f>
        <v>0</v>
      </c>
      <c r="I65" s="523">
        <f t="shared" si="0"/>
        <v>0</v>
      </c>
      <c r="J65" s="814">
        <f t="shared" si="1"/>
        <v>0</v>
      </c>
      <c r="K65" s="519">
        <f>I65- ('2. TaxData'!$K246/2)</f>
        <v>0</v>
      </c>
      <c r="L65" s="520">
        <f>J65- ('2. TaxData'!$K246/2)</f>
        <v>0</v>
      </c>
      <c r="M65" s="523">
        <f>IF('S. Setup'!$J$61="yes",IF(OR(K65&lt;0,L65&lt;0),(K65+L65)/2,K65),K65)</f>
        <v>0</v>
      </c>
      <c r="N65" s="524">
        <f>IF('S. Setup'!$J$61="yes",IF(OR(K65&lt;0,L65&lt;0),(K65+L65)/2,L65),L65)</f>
        <v>0</v>
      </c>
    </row>
    <row r="66" spans="1:14" s="306" customFormat="1" ht="12" x14ac:dyDescent="0.2">
      <c r="A66" s="307">
        <f t="shared" si="2"/>
        <v>24</v>
      </c>
      <c r="B66" s="316">
        <f t="shared" si="3"/>
        <v>24</v>
      </c>
      <c r="C66" s="438">
        <f>'R. Results'!$I872</f>
        <v>0</v>
      </c>
      <c r="D66" s="439">
        <f>'R. Results'!$J872</f>
        <v>0</v>
      </c>
      <c r="E66" s="362">
        <f>-'R. Results'!$G872</f>
        <v>0</v>
      </c>
      <c r="F66" s="423">
        <f>-'R. Results'!$H872</f>
        <v>0</v>
      </c>
      <c r="G66" s="438">
        <f>'R. Results'!$G954</f>
        <v>0</v>
      </c>
      <c r="H66" s="440">
        <f>'R. Results'!$H954</f>
        <v>0</v>
      </c>
      <c r="I66" s="523">
        <f t="shared" si="0"/>
        <v>0</v>
      </c>
      <c r="J66" s="814">
        <f t="shared" si="1"/>
        <v>0</v>
      </c>
      <c r="K66" s="519">
        <f>I66- ('2. TaxData'!$K247/2)</f>
        <v>0</v>
      </c>
      <c r="L66" s="520">
        <f>J66- ('2. TaxData'!$K247/2)</f>
        <v>0</v>
      </c>
      <c r="M66" s="523">
        <f>IF('S. Setup'!$J$61="yes",IF(OR(K66&lt;0,L66&lt;0),(K66+L66)/2,K66),K66)</f>
        <v>0</v>
      </c>
      <c r="N66" s="524">
        <f>IF('S. Setup'!$J$61="yes",IF(OR(K66&lt;0,L66&lt;0),(K66+L66)/2,L66),L66)</f>
        <v>0</v>
      </c>
    </row>
    <row r="67" spans="1:14" s="306" customFormat="1" ht="12" x14ac:dyDescent="0.2">
      <c r="A67" s="320">
        <f t="shared" si="2"/>
        <v>25</v>
      </c>
      <c r="B67" s="321">
        <f t="shared" si="3"/>
        <v>25</v>
      </c>
      <c r="C67" s="438">
        <f>'R. Results'!$I873</f>
        <v>0</v>
      </c>
      <c r="D67" s="439">
        <f>'R. Results'!$J873</f>
        <v>0</v>
      </c>
      <c r="E67" s="362">
        <f>-'R. Results'!$G873</f>
        <v>0</v>
      </c>
      <c r="F67" s="423">
        <f>-'R. Results'!$H873</f>
        <v>0</v>
      </c>
      <c r="G67" s="438">
        <f>'R. Results'!$G955</f>
        <v>0</v>
      </c>
      <c r="H67" s="440">
        <f>'R. Results'!$H955</f>
        <v>0</v>
      </c>
      <c r="I67" s="523">
        <f t="shared" si="0"/>
        <v>0</v>
      </c>
      <c r="J67" s="814">
        <f t="shared" si="1"/>
        <v>0</v>
      </c>
      <c r="K67" s="519">
        <f>I67- ('2. TaxData'!$K248/2)</f>
        <v>0</v>
      </c>
      <c r="L67" s="520">
        <f>J67- ('2. TaxData'!$K248/2)</f>
        <v>0</v>
      </c>
      <c r="M67" s="523">
        <f>IF('S. Setup'!$J$61="yes",IF(OR(K67&lt;0,L67&lt;0),(K67+L67)/2,K67),K67)</f>
        <v>0</v>
      </c>
      <c r="N67" s="524">
        <f>IF('S. Setup'!$J$61="yes",IF(OR(K67&lt;0,L67&lt;0),(K67+L67)/2,L67),L67)</f>
        <v>0</v>
      </c>
    </row>
    <row r="68" spans="1:14" s="306" customFormat="1" ht="12" x14ac:dyDescent="0.2">
      <c r="A68" s="307">
        <f t="shared" si="2"/>
        <v>26</v>
      </c>
      <c r="B68" s="316">
        <f t="shared" si="3"/>
        <v>26</v>
      </c>
      <c r="C68" s="438">
        <f>'R. Results'!$I874</f>
        <v>0</v>
      </c>
      <c r="D68" s="439">
        <f>'R. Results'!$J874</f>
        <v>0</v>
      </c>
      <c r="E68" s="362">
        <f>-'R. Results'!$G874</f>
        <v>0</v>
      </c>
      <c r="F68" s="423">
        <f>-'R. Results'!$H874</f>
        <v>0</v>
      </c>
      <c r="G68" s="438">
        <f>'R. Results'!$G956</f>
        <v>0</v>
      </c>
      <c r="H68" s="440">
        <f>'R. Results'!$H956</f>
        <v>0</v>
      </c>
      <c r="I68" s="523">
        <f t="shared" si="0"/>
        <v>0</v>
      </c>
      <c r="J68" s="814">
        <f t="shared" si="1"/>
        <v>0</v>
      </c>
      <c r="K68" s="519">
        <f>I68- ('2. TaxData'!$K249/2)</f>
        <v>0</v>
      </c>
      <c r="L68" s="520">
        <f>J68- ('2. TaxData'!$K249/2)</f>
        <v>0</v>
      </c>
      <c r="M68" s="523">
        <f>IF('S. Setup'!$J$61="yes",IF(OR(K68&lt;0,L68&lt;0),(K68+L68)/2,K68),K68)</f>
        <v>0</v>
      </c>
      <c r="N68" s="524">
        <f>IF('S. Setup'!$J$61="yes",IF(OR(K68&lt;0,L68&lt;0),(K68+L68)/2,L68),L68)</f>
        <v>0</v>
      </c>
    </row>
    <row r="69" spans="1:14" s="306" customFormat="1" ht="12" x14ac:dyDescent="0.2">
      <c r="A69" s="307">
        <f t="shared" si="2"/>
        <v>27</v>
      </c>
      <c r="B69" s="316">
        <f t="shared" si="3"/>
        <v>27</v>
      </c>
      <c r="C69" s="438">
        <f>'R. Results'!$I875</f>
        <v>0</v>
      </c>
      <c r="D69" s="439">
        <f>'R. Results'!$J875</f>
        <v>0</v>
      </c>
      <c r="E69" s="362">
        <f>-'R. Results'!$G875</f>
        <v>0</v>
      </c>
      <c r="F69" s="423">
        <f>-'R. Results'!$H875</f>
        <v>0</v>
      </c>
      <c r="G69" s="438">
        <f>'R. Results'!$G957</f>
        <v>0</v>
      </c>
      <c r="H69" s="440">
        <f>'R. Results'!$H957</f>
        <v>0</v>
      </c>
      <c r="I69" s="523">
        <f t="shared" si="0"/>
        <v>0</v>
      </c>
      <c r="J69" s="814">
        <f t="shared" si="1"/>
        <v>0</v>
      </c>
      <c r="K69" s="519">
        <f>I69- ('2. TaxData'!$K250/2)</f>
        <v>0</v>
      </c>
      <c r="L69" s="520">
        <f>J69- ('2. TaxData'!$K250/2)</f>
        <v>0</v>
      </c>
      <c r="M69" s="523">
        <f>IF('S. Setup'!$J$61="yes",IF(OR(K69&lt;0,L69&lt;0),(K69+L69)/2,K69),K69)</f>
        <v>0</v>
      </c>
      <c r="N69" s="524">
        <f>IF('S. Setup'!$J$61="yes",IF(OR(K69&lt;0,L69&lt;0),(K69+L69)/2,L69),L69)</f>
        <v>0</v>
      </c>
    </row>
    <row r="70" spans="1:14" s="306" customFormat="1" ht="12" x14ac:dyDescent="0.2">
      <c r="A70" s="307">
        <f t="shared" si="2"/>
        <v>28</v>
      </c>
      <c r="B70" s="316">
        <f t="shared" si="3"/>
        <v>28</v>
      </c>
      <c r="C70" s="438">
        <f>'R. Results'!$I876</f>
        <v>0</v>
      </c>
      <c r="D70" s="439">
        <f>'R. Results'!$J876</f>
        <v>0</v>
      </c>
      <c r="E70" s="362">
        <f>-'R. Results'!$G876</f>
        <v>0</v>
      </c>
      <c r="F70" s="423">
        <f>-'R. Results'!$H876</f>
        <v>0</v>
      </c>
      <c r="G70" s="438">
        <f>'R. Results'!$G958</f>
        <v>0</v>
      </c>
      <c r="H70" s="440">
        <f>'R. Results'!$H958</f>
        <v>0</v>
      </c>
      <c r="I70" s="523">
        <f t="shared" si="0"/>
        <v>0</v>
      </c>
      <c r="J70" s="814">
        <f t="shared" si="1"/>
        <v>0</v>
      </c>
      <c r="K70" s="519">
        <f>I70- ('2. TaxData'!$K251/2)</f>
        <v>0</v>
      </c>
      <c r="L70" s="520">
        <f>J70- ('2. TaxData'!$K251/2)</f>
        <v>0</v>
      </c>
      <c r="M70" s="523">
        <f>IF('S. Setup'!$J$61="yes",IF(OR(K70&lt;0,L70&lt;0),(K70+L70)/2,K70),K70)</f>
        <v>0</v>
      </c>
      <c r="N70" s="524">
        <f>IF('S. Setup'!$J$61="yes",IF(OR(K70&lt;0,L70&lt;0),(K70+L70)/2,L70),L70)</f>
        <v>0</v>
      </c>
    </row>
    <row r="71" spans="1:14" s="306" customFormat="1" ht="12" x14ac:dyDescent="0.2">
      <c r="A71" s="307">
        <f t="shared" si="2"/>
        <v>29</v>
      </c>
      <c r="B71" s="316">
        <f t="shared" si="3"/>
        <v>29</v>
      </c>
      <c r="C71" s="438">
        <f>'R. Results'!$I877</f>
        <v>0</v>
      </c>
      <c r="D71" s="439">
        <f>'R. Results'!$J877</f>
        <v>0</v>
      </c>
      <c r="E71" s="362">
        <f>-'R. Results'!$G877</f>
        <v>0</v>
      </c>
      <c r="F71" s="423">
        <f>-'R. Results'!$H877</f>
        <v>0</v>
      </c>
      <c r="G71" s="438">
        <f>'R. Results'!$G959</f>
        <v>0</v>
      </c>
      <c r="H71" s="440">
        <f>'R. Results'!$H959</f>
        <v>0</v>
      </c>
      <c r="I71" s="523">
        <f t="shared" si="0"/>
        <v>0</v>
      </c>
      <c r="J71" s="814">
        <f t="shared" si="1"/>
        <v>0</v>
      </c>
      <c r="K71" s="519">
        <f>I71- ('2. TaxData'!$K252/2)</f>
        <v>0</v>
      </c>
      <c r="L71" s="520">
        <f>J71- ('2. TaxData'!$K252/2)</f>
        <v>0</v>
      </c>
      <c r="M71" s="523">
        <f>IF('S. Setup'!$J$61="yes",IF(OR(K71&lt;0,L71&lt;0),(K71+L71)/2,K71),K71)</f>
        <v>0</v>
      </c>
      <c r="N71" s="524">
        <f>IF('S. Setup'!$J$61="yes",IF(OR(K71&lt;0,L71&lt;0),(K71+L71)/2,L71),L71)</f>
        <v>0</v>
      </c>
    </row>
    <row r="72" spans="1:14" s="306" customFormat="1" ht="12" x14ac:dyDescent="0.2">
      <c r="A72" s="307">
        <f t="shared" si="2"/>
        <v>30</v>
      </c>
      <c r="B72" s="316">
        <f t="shared" si="3"/>
        <v>30</v>
      </c>
      <c r="C72" s="438">
        <f>'R. Results'!$I878</f>
        <v>0</v>
      </c>
      <c r="D72" s="439">
        <f>'R. Results'!$J878</f>
        <v>0</v>
      </c>
      <c r="E72" s="362">
        <f>-'R. Results'!$G878</f>
        <v>0</v>
      </c>
      <c r="F72" s="423">
        <f>-'R. Results'!$H878</f>
        <v>0</v>
      </c>
      <c r="G72" s="438">
        <f>'R. Results'!$G960</f>
        <v>0</v>
      </c>
      <c r="H72" s="440">
        <f>'R. Results'!$H960</f>
        <v>0</v>
      </c>
      <c r="I72" s="523">
        <f t="shared" si="0"/>
        <v>0</v>
      </c>
      <c r="J72" s="814">
        <f t="shared" si="1"/>
        <v>0</v>
      </c>
      <c r="K72" s="519">
        <f>I72- ('2. TaxData'!$K253/2)</f>
        <v>0</v>
      </c>
      <c r="L72" s="520">
        <f>J72- ('2. TaxData'!$K253/2)</f>
        <v>0</v>
      </c>
      <c r="M72" s="523">
        <f>IF('S. Setup'!$J$61="yes",IF(OR(K72&lt;0,L72&lt;0),(K72+L72)/2,K72),K72)</f>
        <v>0</v>
      </c>
      <c r="N72" s="524">
        <f>IF('S. Setup'!$J$61="yes",IF(OR(K72&lt;0,L72&lt;0),(K72+L72)/2,L72),L72)</f>
        <v>0</v>
      </c>
    </row>
    <row r="73" spans="1:14" s="306" customFormat="1" ht="12" x14ac:dyDescent="0.2">
      <c r="A73" s="307">
        <f t="shared" si="2"/>
        <v>31</v>
      </c>
      <c r="B73" s="316">
        <f t="shared" si="3"/>
        <v>31</v>
      </c>
      <c r="C73" s="438">
        <f>'R. Results'!$I879</f>
        <v>0</v>
      </c>
      <c r="D73" s="439">
        <f>'R. Results'!$J879</f>
        <v>0</v>
      </c>
      <c r="E73" s="362">
        <f>-'R. Results'!$G879</f>
        <v>0</v>
      </c>
      <c r="F73" s="423">
        <f>-'R. Results'!$H879</f>
        <v>0</v>
      </c>
      <c r="G73" s="438">
        <f>'R. Results'!$G961</f>
        <v>0</v>
      </c>
      <c r="H73" s="440">
        <f>'R. Results'!$H961</f>
        <v>0</v>
      </c>
      <c r="I73" s="523">
        <f t="shared" si="0"/>
        <v>0</v>
      </c>
      <c r="J73" s="814">
        <f t="shared" si="1"/>
        <v>0</v>
      </c>
      <c r="K73" s="519">
        <f>I73- ('2. TaxData'!$K254/2)</f>
        <v>0</v>
      </c>
      <c r="L73" s="520">
        <f>J73- ('2. TaxData'!$K254/2)</f>
        <v>0</v>
      </c>
      <c r="M73" s="523">
        <f>IF('S. Setup'!$J$61="yes",IF(OR(K73&lt;0,L73&lt;0),(K73+L73)/2,K73),K73)</f>
        <v>0</v>
      </c>
      <c r="N73" s="524">
        <f>IF('S. Setup'!$J$61="yes",IF(OR(K73&lt;0,L73&lt;0),(K73+L73)/2,L73),L73)</f>
        <v>0</v>
      </c>
    </row>
    <row r="74" spans="1:14" s="306" customFormat="1" ht="12" x14ac:dyDescent="0.2">
      <c r="A74" s="307">
        <f t="shared" si="2"/>
        <v>32</v>
      </c>
      <c r="B74" s="316">
        <f t="shared" si="3"/>
        <v>32</v>
      </c>
      <c r="C74" s="438">
        <f>'R. Results'!$I880</f>
        <v>0</v>
      </c>
      <c r="D74" s="439">
        <f>'R. Results'!$J880</f>
        <v>0</v>
      </c>
      <c r="E74" s="362">
        <f>-'R. Results'!$G880</f>
        <v>0</v>
      </c>
      <c r="F74" s="423">
        <f>-'R. Results'!$H880</f>
        <v>0</v>
      </c>
      <c r="G74" s="438">
        <f>'R. Results'!$G962</f>
        <v>0</v>
      </c>
      <c r="H74" s="440">
        <f>'R. Results'!$H962</f>
        <v>0</v>
      </c>
      <c r="I74" s="523">
        <f t="shared" si="0"/>
        <v>0</v>
      </c>
      <c r="J74" s="814">
        <f t="shared" si="1"/>
        <v>0</v>
      </c>
      <c r="K74" s="519">
        <f>I74- ('2. TaxData'!$K255/2)</f>
        <v>0</v>
      </c>
      <c r="L74" s="520">
        <f>J74- ('2. TaxData'!$K255/2)</f>
        <v>0</v>
      </c>
      <c r="M74" s="523">
        <f>IF('S. Setup'!$J$61="yes",IF(OR(K74&lt;0,L74&lt;0),(K74+L74)/2,K74),K74)</f>
        <v>0</v>
      </c>
      <c r="N74" s="524">
        <f>IF('S. Setup'!$J$61="yes",IF(OR(K74&lt;0,L74&lt;0),(K74+L74)/2,L74),L74)</f>
        <v>0</v>
      </c>
    </row>
    <row r="75" spans="1:14" s="306" customFormat="1" ht="12" x14ac:dyDescent="0.2">
      <c r="A75" s="307">
        <f t="shared" si="2"/>
        <v>33</v>
      </c>
      <c r="B75" s="316">
        <f t="shared" si="3"/>
        <v>33</v>
      </c>
      <c r="C75" s="438">
        <f>'R. Results'!$I881</f>
        <v>0</v>
      </c>
      <c r="D75" s="439">
        <f>'R. Results'!$J881</f>
        <v>0</v>
      </c>
      <c r="E75" s="362">
        <f>-'R. Results'!$G881</f>
        <v>0</v>
      </c>
      <c r="F75" s="423">
        <f>-'R. Results'!$H881</f>
        <v>0</v>
      </c>
      <c r="G75" s="438">
        <f>'R. Results'!$G963</f>
        <v>0</v>
      </c>
      <c r="H75" s="440">
        <f>'R. Results'!$H963</f>
        <v>0</v>
      </c>
      <c r="I75" s="523">
        <f t="shared" si="0"/>
        <v>0</v>
      </c>
      <c r="J75" s="814">
        <f t="shared" si="1"/>
        <v>0</v>
      </c>
      <c r="K75" s="519">
        <f>I75- ('2. TaxData'!$K256/2)</f>
        <v>0</v>
      </c>
      <c r="L75" s="520">
        <f>J75- ('2. TaxData'!$K256/2)</f>
        <v>0</v>
      </c>
      <c r="M75" s="523">
        <f>IF('S. Setup'!$J$61="yes",IF(OR(K75&lt;0,L75&lt;0),(K75+L75)/2,K75),K75)</f>
        <v>0</v>
      </c>
      <c r="N75" s="524">
        <f>IF('S. Setup'!$J$61="yes",IF(OR(K75&lt;0,L75&lt;0),(K75+L75)/2,L75),L75)</f>
        <v>0</v>
      </c>
    </row>
    <row r="76" spans="1:14" s="306" customFormat="1" ht="12" x14ac:dyDescent="0.2">
      <c r="A76" s="307">
        <f t="shared" si="2"/>
        <v>34</v>
      </c>
      <c r="B76" s="316">
        <f t="shared" si="3"/>
        <v>34</v>
      </c>
      <c r="C76" s="438">
        <f>'R. Results'!$I882</f>
        <v>0</v>
      </c>
      <c r="D76" s="439">
        <f>'R. Results'!$J882</f>
        <v>0</v>
      </c>
      <c r="E76" s="362">
        <f>-'R. Results'!$G882</f>
        <v>0</v>
      </c>
      <c r="F76" s="423">
        <f>-'R. Results'!$H882</f>
        <v>0</v>
      </c>
      <c r="G76" s="438">
        <f>'R. Results'!$G964</f>
        <v>0</v>
      </c>
      <c r="H76" s="440">
        <f>'R. Results'!$H964</f>
        <v>0</v>
      </c>
      <c r="I76" s="523">
        <f t="shared" si="0"/>
        <v>0</v>
      </c>
      <c r="J76" s="814">
        <f t="shared" si="1"/>
        <v>0</v>
      </c>
      <c r="K76" s="519">
        <f>I76- ('2. TaxData'!$K257/2)</f>
        <v>0</v>
      </c>
      <c r="L76" s="520">
        <f>J76- ('2. TaxData'!$K257/2)</f>
        <v>0</v>
      </c>
      <c r="M76" s="523">
        <f>IF('S. Setup'!$J$61="yes",IF(OR(K76&lt;0,L76&lt;0),(K76+L76)/2,K76),K76)</f>
        <v>0</v>
      </c>
      <c r="N76" s="524">
        <f>IF('S. Setup'!$J$61="yes",IF(OR(K76&lt;0,L76&lt;0),(K76+L76)/2,L76),L76)</f>
        <v>0</v>
      </c>
    </row>
    <row r="77" spans="1:14" s="306" customFormat="1" ht="12" x14ac:dyDescent="0.2">
      <c r="A77" s="307">
        <f t="shared" si="2"/>
        <v>35</v>
      </c>
      <c r="B77" s="316">
        <f t="shared" si="3"/>
        <v>35</v>
      </c>
      <c r="C77" s="438">
        <f>'R. Results'!$I883</f>
        <v>0</v>
      </c>
      <c r="D77" s="439">
        <f>'R. Results'!$J883</f>
        <v>0</v>
      </c>
      <c r="E77" s="362">
        <f>-'R. Results'!$G883</f>
        <v>0</v>
      </c>
      <c r="F77" s="423">
        <f>-'R. Results'!$H883</f>
        <v>0</v>
      </c>
      <c r="G77" s="438">
        <f>'R. Results'!$G965</f>
        <v>0</v>
      </c>
      <c r="H77" s="440">
        <f>'R. Results'!$H965</f>
        <v>0</v>
      </c>
      <c r="I77" s="523">
        <f t="shared" si="0"/>
        <v>0</v>
      </c>
      <c r="J77" s="814">
        <f t="shared" si="1"/>
        <v>0</v>
      </c>
      <c r="K77" s="519">
        <f>I77- ('2. TaxData'!$K258/2)</f>
        <v>0</v>
      </c>
      <c r="L77" s="520">
        <f>J77- ('2. TaxData'!$K258/2)</f>
        <v>0</v>
      </c>
      <c r="M77" s="523">
        <f>IF('S. Setup'!$J$61="yes",IF(OR(K77&lt;0,L77&lt;0),(K77+L77)/2,K77),K77)</f>
        <v>0</v>
      </c>
      <c r="N77" s="524">
        <f>IF('S. Setup'!$J$61="yes",IF(OR(K77&lt;0,L77&lt;0),(K77+L77)/2,L77),L77)</f>
        <v>0</v>
      </c>
    </row>
    <row r="78" spans="1:14" s="306" customFormat="1" ht="12.75" thickBot="1" x14ac:dyDescent="0.25">
      <c r="A78" s="311">
        <f t="shared" si="2"/>
        <v>36</v>
      </c>
      <c r="B78" s="322">
        <f t="shared" si="3"/>
        <v>36</v>
      </c>
      <c r="C78" s="441">
        <f>'R. Results'!$I884</f>
        <v>0</v>
      </c>
      <c r="D78" s="442">
        <f>'R. Results'!$J884</f>
        <v>0</v>
      </c>
      <c r="E78" s="363">
        <f>-'R. Results'!$G884</f>
        <v>0</v>
      </c>
      <c r="F78" s="424">
        <f>-'R. Results'!$H884</f>
        <v>0</v>
      </c>
      <c r="G78" s="441">
        <f>'R. Results'!$G966</f>
        <v>0</v>
      </c>
      <c r="H78" s="442">
        <f>'R. Results'!$H966</f>
        <v>0</v>
      </c>
      <c r="I78" s="525">
        <f t="shared" si="0"/>
        <v>0</v>
      </c>
      <c r="J78" s="815">
        <f t="shared" si="1"/>
        <v>0</v>
      </c>
      <c r="K78" s="521">
        <f>I78- ('2. TaxData'!$K259/2)</f>
        <v>0</v>
      </c>
      <c r="L78" s="522">
        <f>J78- ('2. TaxData'!$K259/2)</f>
        <v>0</v>
      </c>
      <c r="M78" s="525">
        <f>IF('S. Setup'!$J$61="yes",IF(OR(K78&lt;0,L78&lt;0),(K78+L78)/2,K78),K78)</f>
        <v>0</v>
      </c>
      <c r="N78" s="1224">
        <f>IF('S. Setup'!$J$61="yes",IF(OR(K78&lt;0,L78&lt;0),(K78+L78)/2,L78),L78)</f>
        <v>0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0</v>
      </c>
      <c r="B87" s="572">
        <f>'1. AgeData'!$D$28</f>
        <v>0</v>
      </c>
      <c r="C87" s="361">
        <f t="shared" ref="C87:C123" si="5">C42+D42</f>
        <v>0</v>
      </c>
      <c r="D87" s="361">
        <f t="shared" ref="D87:D123" si="6">G42+H42</f>
        <v>0</v>
      </c>
      <c r="E87" s="1659">
        <f t="shared" ref="E87:E123" si="7">I42+J42</f>
        <v>0</v>
      </c>
      <c r="F87" s="1409">
        <f>'2. TaxData'!$K223</f>
        <v>0</v>
      </c>
      <c r="G87" s="566">
        <f t="shared" ref="G87:G123" si="8">E87-F87</f>
        <v>0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1</v>
      </c>
      <c r="B88" s="570">
        <f>B87+1</f>
        <v>1</v>
      </c>
      <c r="C88" s="317">
        <f t="shared" si="5"/>
        <v>0</v>
      </c>
      <c r="D88" s="317">
        <f t="shared" si="6"/>
        <v>0</v>
      </c>
      <c r="E88" s="520">
        <f t="shared" si="7"/>
        <v>0</v>
      </c>
      <c r="F88" s="317">
        <f>'2. TaxData'!$K224</f>
        <v>0</v>
      </c>
      <c r="G88" s="567">
        <f t="shared" si="8"/>
        <v>0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2</v>
      </c>
      <c r="B89" s="570">
        <f t="shared" ref="B89:B123" si="10">B88+1</f>
        <v>2</v>
      </c>
      <c r="C89" s="317">
        <f t="shared" si="5"/>
        <v>0</v>
      </c>
      <c r="D89" s="317">
        <f t="shared" si="6"/>
        <v>0</v>
      </c>
      <c r="E89" s="520">
        <f t="shared" si="7"/>
        <v>0</v>
      </c>
      <c r="F89" s="317">
        <f>'2. TaxData'!$K225</f>
        <v>0</v>
      </c>
      <c r="G89" s="567">
        <f t="shared" si="8"/>
        <v>0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3</v>
      </c>
      <c r="B90" s="570">
        <f t="shared" si="10"/>
        <v>3</v>
      </c>
      <c r="C90" s="317">
        <f t="shared" si="5"/>
        <v>0</v>
      </c>
      <c r="D90" s="317">
        <f t="shared" si="6"/>
        <v>0</v>
      </c>
      <c r="E90" s="520">
        <f t="shared" si="7"/>
        <v>0</v>
      </c>
      <c r="F90" s="317">
        <f>'2. TaxData'!$K226</f>
        <v>0</v>
      </c>
      <c r="G90" s="567">
        <f t="shared" si="8"/>
        <v>0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4</v>
      </c>
      <c r="B91" s="570">
        <f t="shared" si="10"/>
        <v>4</v>
      </c>
      <c r="C91" s="317">
        <f t="shared" si="5"/>
        <v>0</v>
      </c>
      <c r="D91" s="317">
        <f t="shared" si="6"/>
        <v>0</v>
      </c>
      <c r="E91" s="520">
        <f t="shared" si="7"/>
        <v>0</v>
      </c>
      <c r="F91" s="317">
        <f>'2. TaxData'!$K227</f>
        <v>0</v>
      </c>
      <c r="G91" s="567">
        <f t="shared" si="8"/>
        <v>0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5</v>
      </c>
      <c r="B92" s="570">
        <f t="shared" si="10"/>
        <v>5</v>
      </c>
      <c r="C92" s="317">
        <f t="shared" si="5"/>
        <v>0</v>
      </c>
      <c r="D92" s="317">
        <f t="shared" si="6"/>
        <v>0</v>
      </c>
      <c r="E92" s="520">
        <f t="shared" si="7"/>
        <v>0</v>
      </c>
      <c r="F92" s="317">
        <f>'2. TaxData'!$K228</f>
        <v>0</v>
      </c>
      <c r="G92" s="567">
        <f t="shared" si="8"/>
        <v>0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</v>
      </c>
      <c r="B93" s="570">
        <f t="shared" si="10"/>
        <v>6</v>
      </c>
      <c r="C93" s="317">
        <f t="shared" si="5"/>
        <v>0</v>
      </c>
      <c r="D93" s="317">
        <f t="shared" si="6"/>
        <v>0</v>
      </c>
      <c r="E93" s="520">
        <f t="shared" si="7"/>
        <v>0</v>
      </c>
      <c r="F93" s="317">
        <f>'2. TaxData'!$K229</f>
        <v>0</v>
      </c>
      <c r="G93" s="567">
        <f t="shared" si="8"/>
        <v>0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7</v>
      </c>
      <c r="B94" s="570">
        <f t="shared" si="10"/>
        <v>7</v>
      </c>
      <c r="C94" s="317">
        <f t="shared" si="5"/>
        <v>0</v>
      </c>
      <c r="D94" s="317">
        <f t="shared" si="6"/>
        <v>0</v>
      </c>
      <c r="E94" s="520">
        <f t="shared" si="7"/>
        <v>0</v>
      </c>
      <c r="F94" s="317">
        <f>'2. TaxData'!$K230</f>
        <v>0</v>
      </c>
      <c r="G94" s="567">
        <f t="shared" si="8"/>
        <v>0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8</v>
      </c>
      <c r="B95" s="570">
        <f t="shared" si="10"/>
        <v>8</v>
      </c>
      <c r="C95" s="317">
        <f t="shared" si="5"/>
        <v>0</v>
      </c>
      <c r="D95" s="317">
        <f t="shared" si="6"/>
        <v>0</v>
      </c>
      <c r="E95" s="520">
        <f t="shared" si="7"/>
        <v>0</v>
      </c>
      <c r="F95" s="317">
        <f>'2. TaxData'!$K231</f>
        <v>0</v>
      </c>
      <c r="G95" s="567">
        <f t="shared" si="8"/>
        <v>0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9</v>
      </c>
      <c r="B96" s="570">
        <f t="shared" si="10"/>
        <v>9</v>
      </c>
      <c r="C96" s="317">
        <f t="shared" si="5"/>
        <v>0</v>
      </c>
      <c r="D96" s="317">
        <f t="shared" si="6"/>
        <v>0</v>
      </c>
      <c r="E96" s="520">
        <f t="shared" si="7"/>
        <v>0</v>
      </c>
      <c r="F96" s="317">
        <f>'2. TaxData'!$K232</f>
        <v>0</v>
      </c>
      <c r="G96" s="567">
        <f t="shared" si="8"/>
        <v>0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10</v>
      </c>
      <c r="B97" s="570">
        <f t="shared" si="10"/>
        <v>10</v>
      </c>
      <c r="C97" s="317">
        <f t="shared" si="5"/>
        <v>0</v>
      </c>
      <c r="D97" s="317">
        <f t="shared" si="6"/>
        <v>0</v>
      </c>
      <c r="E97" s="520">
        <f t="shared" si="7"/>
        <v>0</v>
      </c>
      <c r="F97" s="317">
        <f>'2. TaxData'!$K233</f>
        <v>0</v>
      </c>
      <c r="G97" s="567">
        <f t="shared" si="8"/>
        <v>0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11</v>
      </c>
      <c r="B98" s="570">
        <f t="shared" si="10"/>
        <v>11</v>
      </c>
      <c r="C98" s="317">
        <f t="shared" si="5"/>
        <v>0</v>
      </c>
      <c r="D98" s="317">
        <f t="shared" si="6"/>
        <v>0</v>
      </c>
      <c r="E98" s="520">
        <f t="shared" si="7"/>
        <v>0</v>
      </c>
      <c r="F98" s="317">
        <f>'2. TaxData'!$K234</f>
        <v>0</v>
      </c>
      <c r="G98" s="567">
        <f t="shared" si="8"/>
        <v>0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12</v>
      </c>
      <c r="B99" s="570">
        <f t="shared" si="10"/>
        <v>12</v>
      </c>
      <c r="C99" s="317">
        <f t="shared" si="5"/>
        <v>0</v>
      </c>
      <c r="D99" s="317">
        <f t="shared" si="6"/>
        <v>0</v>
      </c>
      <c r="E99" s="520">
        <f t="shared" si="7"/>
        <v>0</v>
      </c>
      <c r="F99" s="317">
        <f>'2. TaxData'!$K235</f>
        <v>0</v>
      </c>
      <c r="G99" s="567">
        <f t="shared" si="8"/>
        <v>0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13</v>
      </c>
      <c r="B100" s="570">
        <f t="shared" si="10"/>
        <v>13</v>
      </c>
      <c r="C100" s="317">
        <f t="shared" si="5"/>
        <v>0</v>
      </c>
      <c r="D100" s="317">
        <f t="shared" si="6"/>
        <v>0</v>
      </c>
      <c r="E100" s="520">
        <f t="shared" si="7"/>
        <v>0</v>
      </c>
      <c r="F100" s="317">
        <f>'2. TaxData'!$K236</f>
        <v>0</v>
      </c>
      <c r="G100" s="567">
        <f t="shared" si="8"/>
        <v>0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14</v>
      </c>
      <c r="B101" s="570">
        <f t="shared" si="10"/>
        <v>14</v>
      </c>
      <c r="C101" s="317">
        <f t="shared" si="5"/>
        <v>0</v>
      </c>
      <c r="D101" s="317">
        <f t="shared" si="6"/>
        <v>0</v>
      </c>
      <c r="E101" s="520">
        <f t="shared" si="7"/>
        <v>0</v>
      </c>
      <c r="F101" s="317">
        <f>'2. TaxData'!$K237</f>
        <v>0</v>
      </c>
      <c r="G101" s="567">
        <f t="shared" si="8"/>
        <v>0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15</v>
      </c>
      <c r="B102" s="570">
        <f t="shared" si="10"/>
        <v>15</v>
      </c>
      <c r="C102" s="516">
        <f t="shared" si="5"/>
        <v>0</v>
      </c>
      <c r="D102" s="516">
        <f t="shared" si="6"/>
        <v>0</v>
      </c>
      <c r="E102" s="561">
        <f t="shared" si="7"/>
        <v>0</v>
      </c>
      <c r="F102" s="516">
        <f>'2. TaxData'!$K238</f>
        <v>0</v>
      </c>
      <c r="G102" s="524">
        <f t="shared" si="8"/>
        <v>0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16</v>
      </c>
      <c r="B103" s="570">
        <f t="shared" si="10"/>
        <v>16</v>
      </c>
      <c r="C103" s="317">
        <f t="shared" si="5"/>
        <v>0</v>
      </c>
      <c r="D103" s="317">
        <f t="shared" si="6"/>
        <v>0</v>
      </c>
      <c r="E103" s="520">
        <f t="shared" si="7"/>
        <v>0</v>
      </c>
      <c r="F103" s="317">
        <f>'2. TaxData'!$K239</f>
        <v>0</v>
      </c>
      <c r="G103" s="567">
        <f t="shared" si="8"/>
        <v>0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17</v>
      </c>
      <c r="B104" s="570">
        <f t="shared" si="10"/>
        <v>17</v>
      </c>
      <c r="C104" s="317">
        <f t="shared" si="5"/>
        <v>0</v>
      </c>
      <c r="D104" s="317">
        <f t="shared" si="6"/>
        <v>0</v>
      </c>
      <c r="E104" s="520">
        <f t="shared" si="7"/>
        <v>0</v>
      </c>
      <c r="F104" s="317">
        <f>'2. TaxData'!$K240</f>
        <v>0</v>
      </c>
      <c r="G104" s="567">
        <f t="shared" si="8"/>
        <v>0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18</v>
      </c>
      <c r="B105" s="570">
        <f t="shared" si="10"/>
        <v>18</v>
      </c>
      <c r="C105" s="317">
        <f t="shared" si="5"/>
        <v>0</v>
      </c>
      <c r="D105" s="317">
        <f t="shared" si="6"/>
        <v>0</v>
      </c>
      <c r="E105" s="520">
        <f t="shared" si="7"/>
        <v>0</v>
      </c>
      <c r="F105" s="317">
        <f>'2. TaxData'!$K241</f>
        <v>0</v>
      </c>
      <c r="G105" s="567">
        <f t="shared" si="8"/>
        <v>0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19</v>
      </c>
      <c r="B106" s="570">
        <f t="shared" si="10"/>
        <v>19</v>
      </c>
      <c r="C106" s="317">
        <f t="shared" si="5"/>
        <v>0</v>
      </c>
      <c r="D106" s="317">
        <f t="shared" si="6"/>
        <v>0</v>
      </c>
      <c r="E106" s="520">
        <f t="shared" si="7"/>
        <v>0</v>
      </c>
      <c r="F106" s="317">
        <f>'2. TaxData'!$K242</f>
        <v>0</v>
      </c>
      <c r="G106" s="567">
        <f t="shared" si="8"/>
        <v>0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20</v>
      </c>
      <c r="B107" s="570">
        <f t="shared" si="10"/>
        <v>20</v>
      </c>
      <c r="C107" s="317">
        <f t="shared" si="5"/>
        <v>0</v>
      </c>
      <c r="D107" s="317">
        <f t="shared" si="6"/>
        <v>0</v>
      </c>
      <c r="E107" s="520">
        <f t="shared" si="7"/>
        <v>0</v>
      </c>
      <c r="F107" s="317">
        <f>'2. TaxData'!$K243</f>
        <v>0</v>
      </c>
      <c r="G107" s="567">
        <f t="shared" si="8"/>
        <v>0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21</v>
      </c>
      <c r="B108" s="570">
        <f t="shared" si="10"/>
        <v>21</v>
      </c>
      <c r="C108" s="317">
        <f t="shared" si="5"/>
        <v>0</v>
      </c>
      <c r="D108" s="317">
        <f t="shared" si="6"/>
        <v>0</v>
      </c>
      <c r="E108" s="520">
        <f t="shared" si="7"/>
        <v>0</v>
      </c>
      <c r="F108" s="317">
        <f>'2. TaxData'!$K244</f>
        <v>0</v>
      </c>
      <c r="G108" s="567">
        <f t="shared" si="8"/>
        <v>0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22</v>
      </c>
      <c r="B109" s="570">
        <f t="shared" si="10"/>
        <v>22</v>
      </c>
      <c r="C109" s="317">
        <f t="shared" si="5"/>
        <v>0</v>
      </c>
      <c r="D109" s="317">
        <f t="shared" si="6"/>
        <v>0</v>
      </c>
      <c r="E109" s="520">
        <f t="shared" si="7"/>
        <v>0</v>
      </c>
      <c r="F109" s="317">
        <f>'2. TaxData'!$K245</f>
        <v>0</v>
      </c>
      <c r="G109" s="567">
        <f t="shared" si="8"/>
        <v>0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23</v>
      </c>
      <c r="B110" s="570">
        <f t="shared" si="10"/>
        <v>23</v>
      </c>
      <c r="C110" s="317">
        <f t="shared" si="5"/>
        <v>0</v>
      </c>
      <c r="D110" s="317">
        <f t="shared" si="6"/>
        <v>0</v>
      </c>
      <c r="E110" s="520">
        <f t="shared" si="7"/>
        <v>0</v>
      </c>
      <c r="F110" s="317">
        <f>'2. TaxData'!$K246</f>
        <v>0</v>
      </c>
      <c r="G110" s="567">
        <f t="shared" si="8"/>
        <v>0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24</v>
      </c>
      <c r="B111" s="570">
        <f t="shared" si="10"/>
        <v>24</v>
      </c>
      <c r="C111" s="317">
        <f t="shared" si="5"/>
        <v>0</v>
      </c>
      <c r="D111" s="317">
        <f t="shared" si="6"/>
        <v>0</v>
      </c>
      <c r="E111" s="520">
        <f t="shared" si="7"/>
        <v>0</v>
      </c>
      <c r="F111" s="317">
        <f>'2. TaxData'!$K247</f>
        <v>0</v>
      </c>
      <c r="G111" s="567">
        <f t="shared" si="8"/>
        <v>0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25</v>
      </c>
      <c r="B112" s="570">
        <f t="shared" si="10"/>
        <v>25</v>
      </c>
      <c r="C112" s="317">
        <f t="shared" si="5"/>
        <v>0</v>
      </c>
      <c r="D112" s="317">
        <f t="shared" si="6"/>
        <v>0</v>
      </c>
      <c r="E112" s="520">
        <f t="shared" si="7"/>
        <v>0</v>
      </c>
      <c r="F112" s="317">
        <f>'2. TaxData'!$K248</f>
        <v>0</v>
      </c>
      <c r="G112" s="567">
        <f t="shared" si="8"/>
        <v>0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26</v>
      </c>
      <c r="B113" s="570">
        <f t="shared" si="10"/>
        <v>26</v>
      </c>
      <c r="C113" s="317">
        <f t="shared" si="5"/>
        <v>0</v>
      </c>
      <c r="D113" s="317">
        <f t="shared" si="6"/>
        <v>0</v>
      </c>
      <c r="E113" s="520">
        <f t="shared" si="7"/>
        <v>0</v>
      </c>
      <c r="F113" s="317">
        <f>'2. TaxData'!$K249</f>
        <v>0</v>
      </c>
      <c r="G113" s="567">
        <f t="shared" si="8"/>
        <v>0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27</v>
      </c>
      <c r="B114" s="570">
        <f t="shared" si="10"/>
        <v>27</v>
      </c>
      <c r="C114" s="317">
        <f t="shared" si="5"/>
        <v>0</v>
      </c>
      <c r="D114" s="317">
        <f t="shared" si="6"/>
        <v>0</v>
      </c>
      <c r="E114" s="520">
        <f t="shared" si="7"/>
        <v>0</v>
      </c>
      <c r="F114" s="317">
        <f>'2. TaxData'!$K250</f>
        <v>0</v>
      </c>
      <c r="G114" s="567">
        <f t="shared" si="8"/>
        <v>0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28</v>
      </c>
      <c r="B115" s="570">
        <f t="shared" si="10"/>
        <v>28</v>
      </c>
      <c r="C115" s="317">
        <f t="shared" si="5"/>
        <v>0</v>
      </c>
      <c r="D115" s="317">
        <f t="shared" si="6"/>
        <v>0</v>
      </c>
      <c r="E115" s="520">
        <f t="shared" si="7"/>
        <v>0</v>
      </c>
      <c r="F115" s="317">
        <f>'2. TaxData'!$K251</f>
        <v>0</v>
      </c>
      <c r="G115" s="567">
        <f t="shared" si="8"/>
        <v>0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29</v>
      </c>
      <c r="B116" s="570">
        <f t="shared" si="10"/>
        <v>29</v>
      </c>
      <c r="C116" s="317">
        <f t="shared" si="5"/>
        <v>0</v>
      </c>
      <c r="D116" s="317">
        <f t="shared" si="6"/>
        <v>0</v>
      </c>
      <c r="E116" s="520">
        <f t="shared" si="7"/>
        <v>0</v>
      </c>
      <c r="F116" s="317">
        <f>'2. TaxData'!$K252</f>
        <v>0</v>
      </c>
      <c r="G116" s="567">
        <f t="shared" si="8"/>
        <v>0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30</v>
      </c>
      <c r="B117" s="570">
        <f t="shared" si="10"/>
        <v>30</v>
      </c>
      <c r="C117" s="317">
        <f t="shared" si="5"/>
        <v>0</v>
      </c>
      <c r="D117" s="317">
        <f t="shared" si="6"/>
        <v>0</v>
      </c>
      <c r="E117" s="520">
        <f t="shared" si="7"/>
        <v>0</v>
      </c>
      <c r="F117" s="317">
        <f>'2. TaxData'!$K253</f>
        <v>0</v>
      </c>
      <c r="G117" s="567">
        <f t="shared" si="8"/>
        <v>0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31</v>
      </c>
      <c r="B118" s="570">
        <f t="shared" si="10"/>
        <v>31</v>
      </c>
      <c r="C118" s="317">
        <f t="shared" si="5"/>
        <v>0</v>
      </c>
      <c r="D118" s="317">
        <f t="shared" si="6"/>
        <v>0</v>
      </c>
      <c r="E118" s="520">
        <f t="shared" si="7"/>
        <v>0</v>
      </c>
      <c r="F118" s="317">
        <f>'2. TaxData'!$K254</f>
        <v>0</v>
      </c>
      <c r="G118" s="567">
        <f t="shared" si="8"/>
        <v>0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32</v>
      </c>
      <c r="B119" s="570">
        <f t="shared" si="10"/>
        <v>32</v>
      </c>
      <c r="C119" s="317">
        <f t="shared" si="5"/>
        <v>0</v>
      </c>
      <c r="D119" s="317">
        <f t="shared" si="6"/>
        <v>0</v>
      </c>
      <c r="E119" s="520">
        <f t="shared" si="7"/>
        <v>0</v>
      </c>
      <c r="F119" s="317">
        <f>'2. TaxData'!$K255</f>
        <v>0</v>
      </c>
      <c r="G119" s="567">
        <f t="shared" si="8"/>
        <v>0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33</v>
      </c>
      <c r="B120" s="570">
        <f t="shared" si="10"/>
        <v>33</v>
      </c>
      <c r="C120" s="317">
        <f t="shared" si="5"/>
        <v>0</v>
      </c>
      <c r="D120" s="317">
        <f t="shared" si="6"/>
        <v>0</v>
      </c>
      <c r="E120" s="520">
        <f>I75+J75</f>
        <v>0</v>
      </c>
      <c r="F120" s="317">
        <f>'2. TaxData'!$K256</f>
        <v>0</v>
      </c>
      <c r="G120" s="567">
        <f t="shared" si="8"/>
        <v>0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34</v>
      </c>
      <c r="B121" s="570">
        <f t="shared" si="10"/>
        <v>34</v>
      </c>
      <c r="C121" s="317">
        <f t="shared" si="5"/>
        <v>0</v>
      </c>
      <c r="D121" s="317">
        <f t="shared" si="6"/>
        <v>0</v>
      </c>
      <c r="E121" s="520">
        <f t="shared" si="7"/>
        <v>0</v>
      </c>
      <c r="F121" s="317">
        <f>'2. TaxData'!$K257</f>
        <v>0</v>
      </c>
      <c r="G121" s="567">
        <f t="shared" si="8"/>
        <v>0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35</v>
      </c>
      <c r="B122" s="570">
        <f t="shared" si="10"/>
        <v>35</v>
      </c>
      <c r="C122" s="317">
        <f t="shared" si="5"/>
        <v>0</v>
      </c>
      <c r="D122" s="317">
        <f t="shared" si="6"/>
        <v>0</v>
      </c>
      <c r="E122" s="520">
        <f t="shared" si="7"/>
        <v>0</v>
      </c>
      <c r="F122" s="317">
        <f>'2. TaxData'!$K258</f>
        <v>0</v>
      </c>
      <c r="G122" s="567">
        <f t="shared" si="8"/>
        <v>0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36</v>
      </c>
      <c r="B123" s="571">
        <f t="shared" si="10"/>
        <v>36</v>
      </c>
      <c r="C123" s="323">
        <f t="shared" si="5"/>
        <v>0</v>
      </c>
      <c r="D123" s="323">
        <f t="shared" si="6"/>
        <v>0</v>
      </c>
      <c r="E123" s="522">
        <f t="shared" si="7"/>
        <v>0</v>
      </c>
      <c r="F123" s="323">
        <f>'2. TaxData'!$K259</f>
        <v>0</v>
      </c>
      <c r="G123" s="569">
        <f t="shared" si="8"/>
        <v>0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11" t="s">
        <v>2571</v>
      </c>
      <c r="D38" s="3712"/>
      <c r="E38" s="3712"/>
      <c r="F38" s="2490"/>
      <c r="G38" s="1605" t="s">
        <v>180</v>
      </c>
      <c r="H38" s="1606" t="s">
        <v>778</v>
      </c>
      <c r="I38" s="3711" t="s">
        <v>2571</v>
      </c>
      <c r="J38" s="3712"/>
      <c r="K38" s="3713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3618</v>
      </c>
    </row>
    <row r="66" spans="1:9" x14ac:dyDescent="0.25">
      <c r="A66" s="180" t="s">
        <v>3614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3631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3633</v>
      </c>
    </row>
    <row r="195" spans="1:1" x14ac:dyDescent="0.25">
      <c r="A195" s="180" t="s">
        <v>3632</v>
      </c>
    </row>
    <row r="196" spans="1:1" x14ac:dyDescent="0.25">
      <c r="A196" s="83"/>
    </row>
    <row r="197" spans="1:1" x14ac:dyDescent="0.25">
      <c r="A197" t="s">
        <v>3635</v>
      </c>
    </row>
    <row r="198" spans="1:1" x14ac:dyDescent="0.25">
      <c r="A198" s="180" t="s">
        <v>3634</v>
      </c>
    </row>
    <row r="200" spans="1:1" x14ac:dyDescent="0.25">
      <c r="A200" t="s">
        <v>3636</v>
      </c>
    </row>
    <row r="201" spans="1:1" x14ac:dyDescent="0.25">
      <c r="A201" s="180" t="s">
        <v>3637</v>
      </c>
    </row>
    <row r="202" spans="1:1" x14ac:dyDescent="0.25">
      <c r="A202" t="s">
        <v>3638</v>
      </c>
    </row>
    <row r="203" spans="1:1" x14ac:dyDescent="0.25">
      <c r="A203" t="s">
        <v>3639</v>
      </c>
    </row>
    <row r="204" spans="1:1" x14ac:dyDescent="0.25">
      <c r="A204" s="180" t="s">
        <v>3640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3408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3409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3422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3424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3348</v>
      </c>
    </row>
    <row r="192" spans="1:2" x14ac:dyDescent="0.25">
      <c r="A192" s="1"/>
      <c r="B192" s="3415" t="s">
        <v>3349</v>
      </c>
    </row>
    <row r="193" spans="1:3" x14ac:dyDescent="0.25">
      <c r="A193" s="1"/>
      <c r="B193" s="3415" t="s">
        <v>3350</v>
      </c>
    </row>
    <row r="194" spans="1:3" x14ac:dyDescent="0.25">
      <c r="A194" s="1"/>
      <c r="B194" s="1458" t="s">
        <v>3347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3445</v>
      </c>
      <c r="C246" s="1107"/>
    </row>
    <row r="247" spans="1:8" ht="18.75" x14ac:dyDescent="0.3">
      <c r="A247" s="1107"/>
      <c r="B247" s="3609" t="s">
        <v>3570</v>
      </c>
      <c r="C247" s="1107"/>
    </row>
    <row r="248" spans="1:8" ht="18.75" x14ac:dyDescent="0.3">
      <c r="B248" s="2883" t="s">
        <v>3571</v>
      </c>
      <c r="C248" s="1107"/>
    </row>
    <row r="249" spans="1:8" x14ac:dyDescent="0.25">
      <c r="B249" s="33" t="s">
        <v>3572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L18" sqref="K18:L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3445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68" t="s">
        <v>3570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69" t="s">
        <v>3571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3572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3441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3442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3444</v>
      </c>
      <c r="B129" s="6"/>
      <c r="C129" s="6"/>
      <c r="D129" s="6"/>
      <c r="E129" s="1263" t="s">
        <v>3443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29" customFormat="1" ht="19.5" thickTop="1" x14ac:dyDescent="0.3">
      <c r="A170" s="3524" t="s">
        <v>3445</v>
      </c>
      <c r="B170" s="3036"/>
      <c r="C170" s="3036"/>
      <c r="D170" s="3036"/>
      <c r="E170" s="3036"/>
      <c r="F170" s="3036"/>
      <c r="G170" s="3036"/>
      <c r="H170" s="3036"/>
      <c r="I170" s="3525"/>
      <c r="J170" s="3526"/>
      <c r="K170" s="3527"/>
      <c r="L170" s="3528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29" customFormat="1" ht="15.75" x14ac:dyDescent="0.25">
      <c r="A172" s="3133" t="s">
        <v>3446</v>
      </c>
      <c r="B172" s="3530"/>
      <c r="C172" s="3530"/>
      <c r="D172" s="1852"/>
      <c r="E172" s="1852"/>
      <c r="F172" s="1852"/>
      <c r="G172" s="1852"/>
      <c r="H172" s="1852"/>
      <c r="I172" s="3531"/>
      <c r="J172" s="3532"/>
      <c r="K172" s="3126"/>
      <c r="L172" s="3528"/>
    </row>
    <row r="173" spans="1:12" s="3529" customFormat="1" ht="15.75" x14ac:dyDescent="0.25">
      <c r="A173" s="3133" t="s">
        <v>3447</v>
      </c>
      <c r="B173" s="3530"/>
      <c r="C173" s="3530"/>
      <c r="D173" s="1852"/>
      <c r="E173" s="1852"/>
      <c r="F173" s="1852"/>
      <c r="G173" s="1852"/>
      <c r="H173" s="1852"/>
      <c r="I173" s="3531"/>
      <c r="J173" s="3532"/>
      <c r="K173" s="3126"/>
      <c r="L173" s="3528"/>
    </row>
    <row r="174" spans="1:12" s="3529" customFormat="1" ht="15.75" x14ac:dyDescent="0.25">
      <c r="A174" s="3133"/>
      <c r="B174" s="3530"/>
      <c r="C174" s="3530"/>
      <c r="D174" s="1852"/>
      <c r="E174" s="1852"/>
      <c r="F174" s="1852"/>
      <c r="G174" s="1852"/>
      <c r="H174" s="1852"/>
      <c r="I174" s="3531"/>
      <c r="J174" s="3532"/>
      <c r="K174" s="3126"/>
      <c r="L174" s="3528"/>
    </row>
    <row r="175" spans="1:12" s="3529" customFormat="1" ht="18.75" x14ac:dyDescent="0.3">
      <c r="A175" s="3533" t="s">
        <v>3448</v>
      </c>
      <c r="B175" s="3530"/>
      <c r="C175" s="3530"/>
      <c r="D175" s="1852"/>
      <c r="E175" s="1852"/>
      <c r="F175" s="1852"/>
      <c r="G175" s="1852"/>
      <c r="H175" s="1852"/>
      <c r="I175" s="3531"/>
      <c r="J175" s="3532"/>
      <c r="K175" s="3126"/>
      <c r="L175" s="3528"/>
    </row>
    <row r="176" spans="1:12" s="3537" customFormat="1" x14ac:dyDescent="0.25">
      <c r="A176" s="3534" t="s">
        <v>3449</v>
      </c>
      <c r="B176" s="3535"/>
      <c r="C176" s="3535"/>
      <c r="D176" s="1787"/>
      <c r="E176" s="1787"/>
      <c r="F176" s="1787"/>
      <c r="G176" s="1787"/>
      <c r="H176" s="1787"/>
      <c r="I176" s="3126"/>
      <c r="J176" s="3126"/>
      <c r="K176" s="3126"/>
      <c r="L176" s="3536"/>
    </row>
    <row r="177" spans="1:12" s="3529" customFormat="1" ht="15.75" x14ac:dyDescent="0.25">
      <c r="A177" s="3133"/>
      <c r="B177" s="1852" t="s">
        <v>3450</v>
      </c>
      <c r="D177" s="1852"/>
      <c r="E177" s="1852"/>
      <c r="F177" s="1852"/>
      <c r="G177" s="1852"/>
      <c r="H177" s="1852"/>
      <c r="I177" s="3531"/>
      <c r="J177" s="3532"/>
      <c r="K177" s="3126"/>
      <c r="L177" s="3528"/>
    </row>
    <row r="178" spans="1:12" s="3529" customFormat="1" ht="15.75" x14ac:dyDescent="0.25">
      <c r="A178" s="3133" t="s">
        <v>3451</v>
      </c>
      <c r="B178" s="1852"/>
      <c r="C178" s="1852"/>
      <c r="D178" s="1852"/>
      <c r="E178" s="1852"/>
      <c r="F178" s="1852"/>
      <c r="G178" s="1852"/>
      <c r="H178" s="1852"/>
      <c r="I178" s="3531"/>
      <c r="J178" s="3532"/>
      <c r="K178" s="3126"/>
      <c r="L178" s="3528"/>
    </row>
    <row r="179" spans="1:12" s="3529" customFormat="1" ht="15.75" x14ac:dyDescent="0.25">
      <c r="A179" s="3133" t="s">
        <v>3452</v>
      </c>
      <c r="B179" s="1852"/>
      <c r="C179" s="1852"/>
      <c r="D179" s="1852"/>
      <c r="E179" s="1852"/>
      <c r="F179" s="1852"/>
      <c r="G179" s="1852"/>
      <c r="H179" s="1852"/>
      <c r="I179" s="3531"/>
      <c r="J179" s="3532"/>
      <c r="K179" s="3126"/>
      <c r="L179" s="3528"/>
    </row>
    <row r="180" spans="1:12" s="3529" customFormat="1" ht="15.75" x14ac:dyDescent="0.25">
      <c r="A180" s="3133" t="s">
        <v>3453</v>
      </c>
      <c r="B180" s="1852"/>
      <c r="C180" s="1852"/>
      <c r="D180" s="1852"/>
      <c r="E180" s="1852"/>
      <c r="F180" s="1852"/>
      <c r="G180" s="1852"/>
      <c r="H180" s="1852"/>
      <c r="I180" s="3531"/>
      <c r="J180" s="3532"/>
      <c r="K180" s="3126"/>
      <c r="L180" s="3528"/>
    </row>
    <row r="181" spans="1:12" s="3529" customFormat="1" ht="15.75" x14ac:dyDescent="0.25">
      <c r="A181" s="3133" t="s">
        <v>3454</v>
      </c>
      <c r="B181" s="1852"/>
      <c r="C181" s="1852"/>
      <c r="D181" s="1852"/>
      <c r="E181" s="1852"/>
      <c r="F181" s="1852"/>
      <c r="G181" s="1852"/>
      <c r="H181" s="1852"/>
      <c r="I181" s="3531"/>
      <c r="J181" s="3532"/>
      <c r="K181" s="3126"/>
      <c r="L181" s="3528"/>
    </row>
    <row r="182" spans="1:12" s="3529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31"/>
      <c r="J182" s="3532"/>
      <c r="K182" s="3126"/>
      <c r="L182" s="3528"/>
    </row>
    <row r="183" spans="1:12" s="3529" customFormat="1" ht="15.75" x14ac:dyDescent="0.25">
      <c r="A183" s="3538" t="s">
        <v>3455</v>
      </c>
      <c r="B183" s="3039"/>
      <c r="C183" s="3539"/>
      <c r="D183" s="3540">
        <v>200000</v>
      </c>
      <c r="E183" s="3039" t="s">
        <v>3456</v>
      </c>
      <c r="F183" s="3541">
        <v>2</v>
      </c>
      <c r="G183" s="3039" t="s">
        <v>3457</v>
      </c>
      <c r="H183" s="3542"/>
      <c r="I183" s="3531"/>
      <c r="J183" s="3532"/>
      <c r="K183" s="3126"/>
      <c r="L183" s="3528"/>
    </row>
    <row r="184" spans="1:12" s="3529" customFormat="1" ht="15.75" x14ac:dyDescent="0.25">
      <c r="A184" s="3542" t="s">
        <v>3458</v>
      </c>
      <c r="B184" s="1852"/>
      <c r="C184" s="3543"/>
      <c r="D184" s="3072">
        <f>D183/F183</f>
        <v>100000</v>
      </c>
      <c r="E184" s="1852"/>
      <c r="F184" s="3544"/>
      <c r="G184" s="1852"/>
      <c r="H184" s="3542"/>
      <c r="I184" s="3531"/>
      <c r="J184" s="3532"/>
      <c r="K184" s="3126"/>
      <c r="L184" s="3528"/>
    </row>
    <row r="185" spans="1:12" s="3529" customFormat="1" ht="15.75" x14ac:dyDescent="0.25">
      <c r="A185" s="3542"/>
      <c r="B185" s="1852"/>
      <c r="C185" s="3543"/>
      <c r="D185" s="3545"/>
      <c r="E185" s="1852"/>
      <c r="F185" s="3544"/>
      <c r="G185" s="1852"/>
      <c r="H185" s="3542"/>
      <c r="I185" s="3531"/>
      <c r="J185" s="3532"/>
      <c r="K185" s="3126"/>
      <c r="L185" s="3528"/>
    </row>
    <row r="186" spans="1:12" s="3529" customFormat="1" ht="15.75" x14ac:dyDescent="0.25">
      <c r="A186" s="3546" t="s">
        <v>3459</v>
      </c>
      <c r="B186" s="1852"/>
      <c r="C186" s="3543"/>
      <c r="D186" s="3545"/>
      <c r="E186" s="1852"/>
      <c r="F186" s="3544"/>
      <c r="G186" s="1852"/>
      <c r="H186" s="3542"/>
      <c r="I186" s="3531"/>
      <c r="J186" s="3532"/>
      <c r="K186" s="3126"/>
      <c r="L186" s="3528"/>
    </row>
    <row r="187" spans="1:12" s="3529" customFormat="1" ht="15.75" x14ac:dyDescent="0.25">
      <c r="A187" s="3542" t="s">
        <v>3460</v>
      </c>
      <c r="B187" s="1852"/>
      <c r="C187" s="3543"/>
      <c r="D187" s="1838">
        <v>0</v>
      </c>
      <c r="E187" s="3547" t="s">
        <v>3456</v>
      </c>
      <c r="F187" s="3548">
        <v>2.75</v>
      </c>
      <c r="G187" s="1852" t="s">
        <v>3457</v>
      </c>
      <c r="H187" s="3549"/>
      <c r="I187" s="3531"/>
      <c r="J187" s="3532"/>
      <c r="K187" s="3126"/>
      <c r="L187" s="3528"/>
    </row>
    <row r="188" spans="1:12" s="3529" customFormat="1" ht="15.75" x14ac:dyDescent="0.25">
      <c r="A188" s="3542" t="s">
        <v>3461</v>
      </c>
      <c r="B188" s="1852"/>
      <c r="C188" s="3543"/>
      <c r="D188" s="3186">
        <f>B199</f>
        <v>112000</v>
      </c>
      <c r="E188" s="3547" t="s">
        <v>3456</v>
      </c>
      <c r="F188" s="3550">
        <f>D196</f>
        <v>3.5</v>
      </c>
      <c r="G188" s="1852" t="s">
        <v>3457</v>
      </c>
      <c r="H188" s="3546"/>
      <c r="I188" s="3531"/>
      <c r="J188" s="3532"/>
      <c r="K188" s="3126"/>
      <c r="L188" s="3528"/>
    </row>
    <row r="189" spans="1:12" s="3529" customFormat="1" ht="15.75" x14ac:dyDescent="0.25">
      <c r="A189" s="3542" t="s">
        <v>3462</v>
      </c>
      <c r="B189" s="1852"/>
      <c r="C189" s="3543"/>
      <c r="D189" s="3186">
        <f>IF(D187=0,D188/F188,D187/F187)</f>
        <v>32000</v>
      </c>
      <c r="E189" s="3543"/>
      <c r="F189" s="3551"/>
      <c r="G189" s="1852"/>
      <c r="H189" s="3546"/>
      <c r="I189" s="3531"/>
      <c r="J189" s="3532"/>
      <c r="K189" s="3126"/>
      <c r="L189" s="3528"/>
    </row>
    <row r="190" spans="1:12" s="3529" customFormat="1" ht="15.75" x14ac:dyDescent="0.25">
      <c r="A190" s="3542"/>
      <c r="B190" s="1852"/>
      <c r="C190" s="3543"/>
      <c r="D190" s="3543"/>
      <c r="E190" s="3543"/>
      <c r="F190" s="3551"/>
      <c r="G190" s="1852"/>
      <c r="H190" s="3546"/>
      <c r="I190" s="3531"/>
      <c r="J190" s="3532"/>
      <c r="K190" s="3126"/>
      <c r="L190" s="3528"/>
    </row>
    <row r="191" spans="1:12" s="3529" customFormat="1" ht="16.5" thickBot="1" x14ac:dyDescent="0.3">
      <c r="A191" s="3552" t="s">
        <v>3463</v>
      </c>
      <c r="B191" s="3553"/>
      <c r="C191" s="3554">
        <f>D184-D189</f>
        <v>68000</v>
      </c>
      <c r="D191" s="3553"/>
      <c r="E191" s="3553"/>
      <c r="F191" s="3553"/>
      <c r="G191" s="3555"/>
      <c r="H191" s="3546"/>
      <c r="I191" s="3531"/>
      <c r="J191" s="3532"/>
      <c r="K191" s="3126"/>
      <c r="L191" s="3528"/>
    </row>
    <row r="192" spans="1:12" s="3529" customFormat="1" ht="15.75" x14ac:dyDescent="0.25">
      <c r="A192" s="3133"/>
      <c r="B192" s="1852"/>
      <c r="C192" s="3556"/>
      <c r="D192" s="1852"/>
      <c r="E192" s="1852"/>
      <c r="F192" s="1852"/>
      <c r="G192" s="3547"/>
      <c r="H192" s="1852"/>
      <c r="I192" s="3531"/>
      <c r="J192" s="3532"/>
      <c r="K192" s="3126"/>
      <c r="L192" s="3528"/>
    </row>
    <row r="193" spans="1:12" s="3529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31"/>
      <c r="J193" s="3532"/>
      <c r="K193" s="3126"/>
      <c r="L193" s="3528"/>
    </row>
    <row r="194" spans="1:12" s="3529" customFormat="1" ht="18.75" x14ac:dyDescent="0.3">
      <c r="A194" s="3654" t="s">
        <v>3464</v>
      </c>
      <c r="B194" s="3557"/>
      <c r="C194" s="3558"/>
      <c r="D194" s="3559"/>
      <c r="E194" s="3039"/>
      <c r="F194" s="3560"/>
      <c r="G194" s="1852"/>
      <c r="H194" s="1852"/>
      <c r="I194" s="3531"/>
      <c r="J194" s="3532"/>
      <c r="K194" s="3126"/>
      <c r="L194" s="3528"/>
    </row>
    <row r="195" spans="1:12" s="3529" customFormat="1" ht="15.75" x14ac:dyDescent="0.25">
      <c r="A195" s="3655" t="s">
        <v>3465</v>
      </c>
      <c r="B195" s="3561"/>
      <c r="C195" s="3562"/>
      <c r="D195" s="3563"/>
      <c r="E195" s="1852"/>
      <c r="F195" s="3564"/>
      <c r="G195" s="1852"/>
      <c r="H195" s="1852"/>
      <c r="I195" s="3531"/>
      <c r="J195" s="3532"/>
      <c r="K195" s="3126"/>
      <c r="L195" s="3528"/>
    </row>
    <row r="196" spans="1:12" s="3529" customFormat="1" ht="15.75" x14ac:dyDescent="0.25">
      <c r="A196" s="3656" t="s">
        <v>3466</v>
      </c>
      <c r="B196" s="3543"/>
      <c r="C196" s="3543"/>
      <c r="D196" s="3566">
        <v>3.5</v>
      </c>
      <c r="E196" s="3587" t="s">
        <v>3467</v>
      </c>
      <c r="F196" s="3564"/>
      <c r="G196" s="1852"/>
      <c r="J196" s="3532"/>
      <c r="K196" s="3126"/>
      <c r="L196" s="3528"/>
    </row>
    <row r="197" spans="1:12" s="3529" customFormat="1" ht="16.5" thickBot="1" x14ac:dyDescent="0.3">
      <c r="A197" s="3656"/>
      <c r="B197" s="3561"/>
      <c r="C197" s="3562"/>
      <c r="D197" s="3563"/>
      <c r="E197" s="1852"/>
      <c r="F197" s="3564"/>
      <c r="G197" s="1852"/>
      <c r="H197" s="1852"/>
      <c r="I197" s="3531"/>
      <c r="J197" s="3532"/>
      <c r="K197" s="3126"/>
      <c r="L197" s="3528"/>
    </row>
    <row r="198" spans="1:12" s="3529" customFormat="1" ht="75.75" thickBot="1" x14ac:dyDescent="0.3">
      <c r="A198" s="3549"/>
      <c r="B198" s="3567" t="s">
        <v>3649</v>
      </c>
      <c r="C198" s="3568" t="s">
        <v>3650</v>
      </c>
      <c r="D198" s="3569"/>
      <c r="E198" s="3543"/>
      <c r="F198" s="3564"/>
      <c r="G198" s="1852"/>
      <c r="H198" s="1852"/>
      <c r="I198" s="3531"/>
      <c r="J198" s="3532"/>
      <c r="K198" s="3126"/>
      <c r="L198" s="3528"/>
    </row>
    <row r="199" spans="1:12" s="3529" customFormat="1" ht="16.5" thickBot="1" x14ac:dyDescent="0.3">
      <c r="A199" s="3549"/>
      <c r="B199" s="3570">
        <f>SUM(C204:C213)</f>
        <v>112000</v>
      </c>
      <c r="C199" s="3571">
        <f>B199/$B$110</f>
        <v>36246.177144757952</v>
      </c>
      <c r="D199" s="3071"/>
      <c r="E199" s="3543"/>
      <c r="F199" s="3564"/>
      <c r="G199" s="1852"/>
      <c r="H199" s="1852"/>
      <c r="I199" s="3531"/>
      <c r="J199" s="3532"/>
      <c r="K199" s="3126"/>
      <c r="L199" s="3528"/>
    </row>
    <row r="200" spans="1:12" s="3529" customFormat="1" ht="16.5" thickBot="1" x14ac:dyDescent="0.3">
      <c r="A200" s="3549"/>
      <c r="B200" s="3653"/>
      <c r="C200" s="3573"/>
      <c r="D200" s="3573"/>
      <c r="E200" s="3574"/>
      <c r="F200" s="3564"/>
      <c r="G200" s="1852"/>
      <c r="H200" s="1852"/>
      <c r="I200" s="3531"/>
      <c r="J200" s="3532"/>
      <c r="K200" s="3126"/>
      <c r="L200" s="3528"/>
    </row>
    <row r="201" spans="1:12" s="3529" customFormat="1" ht="16.5" thickTop="1" x14ac:dyDescent="0.25">
      <c r="A201" s="3549"/>
      <c r="B201" s="3659" t="s">
        <v>3470</v>
      </c>
      <c r="C201" s="3660"/>
      <c r="D201" s="3661"/>
      <c r="E201" s="3662"/>
      <c r="F201" s="3037"/>
      <c r="G201" s="1852"/>
      <c r="H201" s="1852"/>
      <c r="I201" s="3531"/>
      <c r="J201" s="3532"/>
      <c r="K201" s="3126"/>
      <c r="L201" s="3528"/>
    </row>
    <row r="202" spans="1:12" s="3529" customFormat="1" ht="15.75" x14ac:dyDescent="0.25">
      <c r="A202" s="3549"/>
      <c r="B202" s="3534"/>
      <c r="C202" s="3575"/>
      <c r="D202" s="3573"/>
      <c r="E202" s="3576"/>
      <c r="F202" s="2920"/>
      <c r="G202" s="1852"/>
      <c r="H202" s="1852"/>
      <c r="I202" s="3531"/>
      <c r="J202" s="3532"/>
      <c r="K202" s="3126"/>
      <c r="L202" s="3528"/>
    </row>
    <row r="203" spans="1:12" s="3578" customFormat="1" ht="75.75" thickBot="1" x14ac:dyDescent="0.3">
      <c r="A203" s="3657"/>
      <c r="B203" s="3663" t="s">
        <v>3471</v>
      </c>
      <c r="C203" s="3664" t="s">
        <v>3472</v>
      </c>
      <c r="D203" s="3665" t="s">
        <v>3473</v>
      </c>
      <c r="E203" s="3666" t="s">
        <v>3474</v>
      </c>
      <c r="F203" s="3667"/>
      <c r="G203" s="1787"/>
      <c r="H203" s="1787"/>
      <c r="I203" s="3531"/>
      <c r="J203" s="3531"/>
      <c r="K203" s="3126"/>
      <c r="L203" s="3577"/>
    </row>
    <row r="204" spans="1:12" s="3529" customFormat="1" ht="16.5" thickTop="1" x14ac:dyDescent="0.25">
      <c r="A204" s="3549"/>
      <c r="B204" s="3579" t="s">
        <v>3475</v>
      </c>
      <c r="C204" s="3607">
        <v>5000</v>
      </c>
      <c r="D204" s="3580">
        <f>C204/$B$110</f>
        <v>1618.1329082481227</v>
      </c>
      <c r="E204" s="3581">
        <f t="shared" ref="E204:E213" si="19">C204/$B$199</f>
        <v>4.4642857142857144E-2</v>
      </c>
      <c r="F204" s="3564"/>
      <c r="G204" s="1852"/>
      <c r="H204" s="1852"/>
      <c r="I204" s="3531"/>
      <c r="J204" s="3532"/>
      <c r="K204" s="3126"/>
      <c r="L204" s="3528"/>
    </row>
    <row r="205" spans="1:12" s="3529" customFormat="1" ht="15.75" x14ac:dyDescent="0.25">
      <c r="A205" s="3549"/>
      <c r="B205" s="3579" t="s">
        <v>3476</v>
      </c>
      <c r="C205" s="3607">
        <v>37000</v>
      </c>
      <c r="D205" s="3580">
        <f t="shared" ref="D205:D213" si="20">C205/$B$110</f>
        <v>11974.183521036108</v>
      </c>
      <c r="E205" s="3581">
        <f t="shared" si="19"/>
        <v>0.33035714285714285</v>
      </c>
      <c r="F205" s="3564"/>
      <c r="G205" s="1852"/>
      <c r="H205" s="1852"/>
      <c r="I205" s="3531"/>
      <c r="J205" s="3532"/>
      <c r="K205" s="3126"/>
      <c r="L205" s="3528"/>
    </row>
    <row r="206" spans="1:12" s="3529" customFormat="1" ht="15.75" x14ac:dyDescent="0.25">
      <c r="A206" s="3549"/>
      <c r="B206" s="3579" t="s">
        <v>3477</v>
      </c>
      <c r="C206" s="3607">
        <v>70000</v>
      </c>
      <c r="D206" s="3580">
        <f t="shared" si="20"/>
        <v>22653.860715473718</v>
      </c>
      <c r="E206" s="3581">
        <f t="shared" si="19"/>
        <v>0.625</v>
      </c>
      <c r="F206" s="3564"/>
      <c r="G206" s="1852"/>
      <c r="H206" s="1852"/>
      <c r="I206" s="3531"/>
      <c r="J206" s="3532"/>
      <c r="K206" s="3126"/>
      <c r="L206" s="3528"/>
    </row>
    <row r="207" spans="1:12" s="3529" customFormat="1" ht="15.75" x14ac:dyDescent="0.25">
      <c r="A207" s="3549"/>
      <c r="B207" s="3579" t="s">
        <v>3478</v>
      </c>
      <c r="C207" s="3607">
        <v>0</v>
      </c>
      <c r="D207" s="3580">
        <f t="shared" si="20"/>
        <v>0</v>
      </c>
      <c r="E207" s="3581">
        <f t="shared" si="19"/>
        <v>0</v>
      </c>
      <c r="F207" s="3564"/>
      <c r="G207" s="1852"/>
      <c r="H207" s="1852"/>
      <c r="I207" s="3531"/>
      <c r="J207" s="3532"/>
      <c r="K207" s="3126"/>
      <c r="L207" s="3528"/>
    </row>
    <row r="208" spans="1:12" s="3529" customFormat="1" ht="15.75" x14ac:dyDescent="0.25">
      <c r="A208" s="3549"/>
      <c r="B208" s="3579" t="s">
        <v>3479</v>
      </c>
      <c r="C208" s="3607">
        <v>0</v>
      </c>
      <c r="D208" s="3580">
        <f t="shared" si="20"/>
        <v>0</v>
      </c>
      <c r="E208" s="3581">
        <f t="shared" si="19"/>
        <v>0</v>
      </c>
      <c r="F208" s="3564"/>
      <c r="G208" s="1852"/>
      <c r="H208" s="1852"/>
      <c r="I208" s="3531"/>
      <c r="J208" s="3532"/>
      <c r="K208" s="3126"/>
      <c r="L208" s="3528"/>
    </row>
    <row r="209" spans="1:12" s="3529" customFormat="1" ht="15.75" x14ac:dyDescent="0.25">
      <c r="A209" s="3549"/>
      <c r="B209" s="3579" t="s">
        <v>3480</v>
      </c>
      <c r="C209" s="3607">
        <v>0</v>
      </c>
      <c r="D209" s="3580">
        <f t="shared" si="20"/>
        <v>0</v>
      </c>
      <c r="E209" s="3581">
        <f t="shared" si="19"/>
        <v>0</v>
      </c>
      <c r="F209" s="3564"/>
      <c r="G209" s="1852"/>
      <c r="H209" s="1852"/>
      <c r="I209" s="3531"/>
      <c r="J209" s="3532"/>
      <c r="K209" s="3126"/>
      <c r="L209" s="3528"/>
    </row>
    <row r="210" spans="1:12" s="3529" customFormat="1" ht="15.75" x14ac:dyDescent="0.25">
      <c r="A210" s="3549"/>
      <c r="B210" s="3579" t="s">
        <v>3481</v>
      </c>
      <c r="C210" s="3607">
        <v>0</v>
      </c>
      <c r="D210" s="3580">
        <f t="shared" si="20"/>
        <v>0</v>
      </c>
      <c r="E210" s="3581">
        <f t="shared" si="19"/>
        <v>0</v>
      </c>
      <c r="F210" s="3564"/>
      <c r="G210" s="1852"/>
      <c r="H210" s="1852"/>
      <c r="I210" s="3531"/>
      <c r="J210" s="3532"/>
      <c r="K210" s="3126"/>
      <c r="L210" s="3528"/>
    </row>
    <row r="211" spans="1:12" s="3529" customFormat="1" ht="15.75" x14ac:dyDescent="0.25">
      <c r="A211" s="3549"/>
      <c r="B211" s="3579" t="s">
        <v>3482</v>
      </c>
      <c r="C211" s="3607">
        <v>0</v>
      </c>
      <c r="D211" s="3580">
        <f t="shared" si="20"/>
        <v>0</v>
      </c>
      <c r="E211" s="3581">
        <f t="shared" si="19"/>
        <v>0</v>
      </c>
      <c r="F211" s="3564"/>
      <c r="G211" s="1852"/>
      <c r="H211" s="1852"/>
      <c r="I211" s="3531"/>
      <c r="J211" s="3532"/>
      <c r="K211" s="3126"/>
      <c r="L211" s="3528"/>
    </row>
    <row r="212" spans="1:12" s="3529" customFormat="1" ht="15.75" x14ac:dyDescent="0.25">
      <c r="A212" s="3549"/>
      <c r="B212" s="3579" t="s">
        <v>3483</v>
      </c>
      <c r="C212" s="3607">
        <v>0</v>
      </c>
      <c r="D212" s="3580">
        <f t="shared" si="20"/>
        <v>0</v>
      </c>
      <c r="E212" s="3581">
        <f t="shared" si="19"/>
        <v>0</v>
      </c>
      <c r="F212" s="3564"/>
      <c r="G212" s="1852"/>
      <c r="H212" s="1852"/>
      <c r="I212" s="3531"/>
      <c r="J212" s="3532"/>
      <c r="K212" s="3126"/>
      <c r="L212" s="3528"/>
    </row>
    <row r="213" spans="1:12" s="3529" customFormat="1" ht="16.5" thickBot="1" x14ac:dyDescent="0.3">
      <c r="A213" s="3658"/>
      <c r="B213" s="3582" t="s">
        <v>3484</v>
      </c>
      <c r="C213" s="3608">
        <v>0</v>
      </c>
      <c r="D213" s="3583">
        <f t="shared" si="20"/>
        <v>0</v>
      </c>
      <c r="E213" s="3584">
        <f t="shared" si="19"/>
        <v>0</v>
      </c>
      <c r="F213" s="3585"/>
      <c r="G213" s="1852"/>
      <c r="H213" s="1852"/>
      <c r="I213" s="3531"/>
      <c r="J213" s="3532"/>
      <c r="K213" s="3126"/>
      <c r="L213" s="3528"/>
    </row>
    <row r="214" spans="1:12" s="3529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31"/>
      <c r="J214" s="3532"/>
      <c r="K214" s="3126"/>
      <c r="L214" s="3528"/>
    </row>
    <row r="215" spans="1:12" s="3529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31"/>
      <c r="J215" s="3532"/>
      <c r="K215" s="3126"/>
      <c r="L215" s="3528"/>
    </row>
    <row r="216" spans="1:12" s="3529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31"/>
      <c r="J216" s="3532"/>
      <c r="K216" s="3126"/>
      <c r="L216" s="3528"/>
    </row>
    <row r="217" spans="1:12" s="3529" customFormat="1" ht="19.5" thickTop="1" x14ac:dyDescent="0.3">
      <c r="A217" s="3524" t="s">
        <v>3485</v>
      </c>
      <c r="B217" s="3036"/>
      <c r="C217" s="3036"/>
      <c r="D217" s="3036"/>
      <c r="E217" s="3036"/>
      <c r="F217" s="3036"/>
      <c r="G217" s="3036"/>
      <c r="H217" s="3036"/>
      <c r="I217" s="3708"/>
      <c r="J217" s="3526"/>
      <c r="K217" s="3649"/>
      <c r="L217" s="3528"/>
    </row>
    <row r="218" spans="1:12" s="3529" customFormat="1" ht="15.75" x14ac:dyDescent="0.25">
      <c r="A218" s="3586" t="s">
        <v>3651</v>
      </c>
      <c r="B218" s="1852"/>
      <c r="C218" s="1852"/>
      <c r="D218" s="1852"/>
      <c r="E218" s="1852"/>
      <c r="F218" s="1852"/>
      <c r="G218" s="1852"/>
      <c r="H218" s="1852"/>
      <c r="I218" s="3709"/>
      <c r="J218" s="3532"/>
      <c r="K218" s="3650"/>
      <c r="L218" s="3528"/>
    </row>
    <row r="219" spans="1:12" s="3529" customFormat="1" ht="16.5" thickBot="1" x14ac:dyDescent="0.3">
      <c r="A219" s="3586"/>
      <c r="B219" s="1852"/>
      <c r="C219" s="1852"/>
      <c r="D219" s="1852"/>
      <c r="E219" s="1852"/>
      <c r="F219" s="1852"/>
      <c r="G219" s="1852"/>
      <c r="H219" s="1852"/>
      <c r="I219" s="3709"/>
      <c r="J219" s="3532"/>
      <c r="K219" s="3650"/>
      <c r="L219" s="3528"/>
    </row>
    <row r="220" spans="1:12" s="3529" customFormat="1" ht="16.5" thickTop="1" x14ac:dyDescent="0.25">
      <c r="A220" s="3528"/>
      <c r="B220" s="3642" t="s">
        <v>3466</v>
      </c>
      <c r="C220" s="3643"/>
      <c r="D220" s="3643"/>
      <c r="E220" s="3644">
        <v>3</v>
      </c>
      <c r="F220" s="3645" t="s">
        <v>3467</v>
      </c>
      <c r="G220" s="3037"/>
      <c r="H220" s="1852"/>
      <c r="I220" s="3709"/>
      <c r="J220" s="3532"/>
      <c r="K220" s="3650"/>
      <c r="L220" s="3528"/>
    </row>
    <row r="221" spans="1:12" s="3529" customFormat="1" ht="16.5" thickBot="1" x14ac:dyDescent="0.3">
      <c r="A221" s="3528"/>
      <c r="B221" s="3565"/>
      <c r="C221" s="3561"/>
      <c r="D221" s="3562"/>
      <c r="E221" s="3563"/>
      <c r="F221" s="1852"/>
      <c r="G221" s="2920"/>
      <c r="H221" s="1852"/>
      <c r="I221" s="3709"/>
      <c r="J221" s="3532"/>
      <c r="K221" s="3650"/>
      <c r="L221" s="3528"/>
    </row>
    <row r="222" spans="1:12" s="3578" customFormat="1" ht="60.75" thickBot="1" x14ac:dyDescent="0.3">
      <c r="A222" s="3577"/>
      <c r="B222" s="3588" t="s">
        <v>3468</v>
      </c>
      <c r="C222" s="3589" t="s">
        <v>3469</v>
      </c>
      <c r="D222" s="3576"/>
      <c r="E222" s="3590"/>
      <c r="F222" s="3590"/>
      <c r="G222" s="3591"/>
      <c r="H222" s="1787"/>
      <c r="I222" s="3709"/>
      <c r="J222" s="3531"/>
      <c r="K222" s="3650"/>
      <c r="L222" s="3577"/>
    </row>
    <row r="223" spans="1:12" s="3529" customFormat="1" ht="16.5" thickBot="1" x14ac:dyDescent="0.3">
      <c r="A223" s="3528"/>
      <c r="B223" s="3592">
        <f>SUM(E226:E306)</f>
        <v>0</v>
      </c>
      <c r="C223" s="3593">
        <f>B223/$E220</f>
        <v>0</v>
      </c>
      <c r="D223" s="3071"/>
      <c r="E223" s="3543"/>
      <c r="F223" s="3543"/>
      <c r="G223" s="2920"/>
      <c r="H223" s="1852"/>
      <c r="I223" s="3709"/>
      <c r="J223" s="3532"/>
      <c r="K223" s="3650"/>
      <c r="L223" s="3528"/>
    </row>
    <row r="224" spans="1:12" s="3529" customFormat="1" ht="16.5" thickBot="1" x14ac:dyDescent="0.3">
      <c r="A224" s="3528"/>
      <c r="B224" s="3572"/>
      <c r="C224" s="3543"/>
      <c r="D224" s="3573"/>
      <c r="E224" s="3594"/>
      <c r="F224" s="3574"/>
      <c r="G224" s="2920"/>
      <c r="H224" s="1852"/>
      <c r="I224" s="3709"/>
      <c r="J224" s="3532"/>
      <c r="K224" s="3650"/>
      <c r="L224" s="3528"/>
    </row>
    <row r="225" spans="1:12" s="3578" customFormat="1" ht="60.75" thickBot="1" x14ac:dyDescent="0.3">
      <c r="A225" s="3577"/>
      <c r="B225" s="3595" t="s">
        <v>3486</v>
      </c>
      <c r="C225" s="3596"/>
      <c r="D225" s="3596"/>
      <c r="E225" s="3597" t="s">
        <v>3487</v>
      </c>
      <c r="F225" s="3598" t="s">
        <v>3488</v>
      </c>
      <c r="G225" s="3646" t="s">
        <v>3489</v>
      </c>
      <c r="H225" s="1787"/>
      <c r="I225" s="3709"/>
      <c r="J225" s="3531"/>
      <c r="K225" s="3650"/>
      <c r="L225" s="3577"/>
    </row>
    <row r="226" spans="1:12" s="3529" customFormat="1" ht="16.5" thickTop="1" x14ac:dyDescent="0.25">
      <c r="A226" s="3528"/>
      <c r="B226" s="3534" t="s">
        <v>3490</v>
      </c>
      <c r="C226" s="3543"/>
      <c r="D226" s="3543"/>
      <c r="E226" s="3599">
        <v>0</v>
      </c>
      <c r="F226" s="3580">
        <f t="shared" ref="F226:F257" si="21">E226/$E$220</f>
        <v>0</v>
      </c>
      <c r="G226" s="3647">
        <f>IF($C$223=0,0,F226/$C$223)</f>
        <v>0</v>
      </c>
      <c r="H226" s="1852"/>
      <c r="I226" s="3709"/>
      <c r="J226" s="3532"/>
      <c r="K226" s="3650"/>
      <c r="L226" s="3528"/>
    </row>
    <row r="227" spans="1:12" s="3529" customFormat="1" ht="15.75" x14ac:dyDescent="0.25">
      <c r="A227" s="3528"/>
      <c r="B227" s="3534" t="s">
        <v>3491</v>
      </c>
      <c r="C227" s="3543"/>
      <c r="D227" s="3543"/>
      <c r="E227" s="3600">
        <v>0</v>
      </c>
      <c r="F227" s="3580">
        <f t="shared" si="21"/>
        <v>0</v>
      </c>
      <c r="G227" s="3647">
        <f t="shared" ref="G227:G290" si="22">IF($C$223=0,0,F227/$C$223)</f>
        <v>0</v>
      </c>
      <c r="H227" s="1852"/>
      <c r="I227" s="3709"/>
      <c r="J227" s="3532"/>
      <c r="K227" s="3650"/>
      <c r="L227" s="3528"/>
    </row>
    <row r="228" spans="1:12" s="3529" customFormat="1" ht="15.75" x14ac:dyDescent="0.25">
      <c r="A228" s="3528"/>
      <c r="B228" s="3534" t="s">
        <v>3492</v>
      </c>
      <c r="C228" s="3543"/>
      <c r="D228" s="3543"/>
      <c r="E228" s="3600">
        <v>0</v>
      </c>
      <c r="F228" s="3580">
        <f t="shared" si="21"/>
        <v>0</v>
      </c>
      <c r="G228" s="3647">
        <f t="shared" si="22"/>
        <v>0</v>
      </c>
      <c r="H228" s="1852"/>
      <c r="I228" s="3709"/>
      <c r="J228" s="3532"/>
      <c r="K228" s="3650"/>
      <c r="L228" s="3528"/>
    </row>
    <row r="229" spans="1:12" s="3529" customFormat="1" ht="15.75" x14ac:dyDescent="0.25">
      <c r="A229" s="3528"/>
      <c r="B229" s="3579" t="s">
        <v>3493</v>
      </c>
      <c r="C229" s="3543"/>
      <c r="D229" s="3543"/>
      <c r="E229" s="3600">
        <v>0</v>
      </c>
      <c r="F229" s="3580">
        <f t="shared" si="21"/>
        <v>0</v>
      </c>
      <c r="G229" s="3647">
        <f t="shared" si="22"/>
        <v>0</v>
      </c>
      <c r="H229" s="1852"/>
      <c r="I229" s="3709"/>
      <c r="J229" s="3532"/>
      <c r="K229" s="3650"/>
      <c r="L229" s="3528"/>
    </row>
    <row r="230" spans="1:12" s="3529" customFormat="1" ht="15.75" x14ac:dyDescent="0.25">
      <c r="A230" s="3528"/>
      <c r="B230" s="3579" t="s">
        <v>3494</v>
      </c>
      <c r="C230" s="3543"/>
      <c r="D230" s="3543"/>
      <c r="E230" s="3600">
        <v>0</v>
      </c>
      <c r="F230" s="3580">
        <f t="shared" si="21"/>
        <v>0</v>
      </c>
      <c r="G230" s="3647">
        <f t="shared" si="22"/>
        <v>0</v>
      </c>
      <c r="H230" s="1852"/>
      <c r="I230" s="3709"/>
      <c r="J230" s="3532"/>
      <c r="K230" s="3650"/>
      <c r="L230" s="3528"/>
    </row>
    <row r="231" spans="1:12" s="3529" customFormat="1" ht="15.75" x14ac:dyDescent="0.25">
      <c r="A231" s="3528"/>
      <c r="B231" s="3579" t="s">
        <v>3495</v>
      </c>
      <c r="C231" s="3543"/>
      <c r="D231" s="3543"/>
      <c r="E231" s="3600">
        <v>0</v>
      </c>
      <c r="F231" s="3580">
        <f t="shared" si="21"/>
        <v>0</v>
      </c>
      <c r="G231" s="3647">
        <f t="shared" si="22"/>
        <v>0</v>
      </c>
      <c r="H231" s="1852"/>
      <c r="I231" s="3709"/>
      <c r="J231" s="3532"/>
      <c r="K231" s="3650"/>
      <c r="L231" s="3528"/>
    </row>
    <row r="232" spans="1:12" s="3529" customFormat="1" ht="15.75" x14ac:dyDescent="0.25">
      <c r="A232" s="3528"/>
      <c r="B232" s="3579" t="s">
        <v>3496</v>
      </c>
      <c r="C232" s="3543"/>
      <c r="D232" s="3543"/>
      <c r="E232" s="3600">
        <v>0</v>
      </c>
      <c r="F232" s="3580">
        <f t="shared" si="21"/>
        <v>0</v>
      </c>
      <c r="G232" s="3647">
        <f t="shared" si="22"/>
        <v>0</v>
      </c>
      <c r="H232" s="1852"/>
      <c r="I232" s="3709"/>
      <c r="J232" s="3532"/>
      <c r="K232" s="3650"/>
      <c r="L232" s="3528"/>
    </row>
    <row r="233" spans="1:12" s="3529" customFormat="1" ht="15.75" x14ac:dyDescent="0.25">
      <c r="A233" s="3528"/>
      <c r="B233" s="3579" t="s">
        <v>3497</v>
      </c>
      <c r="C233" s="3543"/>
      <c r="D233" s="3543"/>
      <c r="E233" s="3600">
        <v>0</v>
      </c>
      <c r="F233" s="3580">
        <f t="shared" si="21"/>
        <v>0</v>
      </c>
      <c r="G233" s="3647">
        <f t="shared" si="22"/>
        <v>0</v>
      </c>
      <c r="H233" s="1852"/>
      <c r="I233" s="3709"/>
      <c r="J233" s="3532"/>
      <c r="K233" s="3650"/>
      <c r="L233" s="3528"/>
    </row>
    <row r="234" spans="1:12" s="3529" customFormat="1" ht="15.75" x14ac:dyDescent="0.25">
      <c r="A234" s="3528"/>
      <c r="B234" s="3579" t="s">
        <v>3498</v>
      </c>
      <c r="C234" s="3543"/>
      <c r="D234" s="3543"/>
      <c r="E234" s="3600">
        <v>0</v>
      </c>
      <c r="F234" s="3580">
        <f t="shared" si="21"/>
        <v>0</v>
      </c>
      <c r="G234" s="3647">
        <f t="shared" si="22"/>
        <v>0</v>
      </c>
      <c r="H234" s="1852"/>
      <c r="I234" s="3709"/>
      <c r="J234" s="3532"/>
      <c r="K234" s="3650"/>
      <c r="L234" s="3528"/>
    </row>
    <row r="235" spans="1:12" s="3529" customFormat="1" ht="15.75" x14ac:dyDescent="0.25">
      <c r="A235" s="3528"/>
      <c r="B235" s="3579" t="s">
        <v>3499</v>
      </c>
      <c r="C235" s="3543"/>
      <c r="D235" s="3543"/>
      <c r="E235" s="3600">
        <v>0</v>
      </c>
      <c r="F235" s="3580">
        <f t="shared" si="21"/>
        <v>0</v>
      </c>
      <c r="G235" s="3647">
        <f t="shared" si="22"/>
        <v>0</v>
      </c>
      <c r="H235" s="1852"/>
      <c r="I235" s="3709"/>
      <c r="J235" s="3532"/>
      <c r="K235" s="3650"/>
      <c r="L235" s="3528"/>
    </row>
    <row r="236" spans="1:12" s="3529" customFormat="1" ht="15.75" x14ac:dyDescent="0.25">
      <c r="A236" s="3528"/>
      <c r="B236" s="3579" t="s">
        <v>3500</v>
      </c>
      <c r="C236" s="3543"/>
      <c r="D236" s="3543"/>
      <c r="E236" s="3600">
        <v>0</v>
      </c>
      <c r="F236" s="3580">
        <f t="shared" si="21"/>
        <v>0</v>
      </c>
      <c r="G236" s="3647">
        <f t="shared" si="22"/>
        <v>0</v>
      </c>
      <c r="H236" s="1852"/>
      <c r="I236" s="3709"/>
      <c r="J236" s="3532"/>
      <c r="K236" s="3650"/>
      <c r="L236" s="3528"/>
    </row>
    <row r="237" spans="1:12" s="3529" customFormat="1" ht="15.75" x14ac:dyDescent="0.25">
      <c r="A237" s="3528"/>
      <c r="B237" s="3579" t="s">
        <v>3501</v>
      </c>
      <c r="C237" s="3543"/>
      <c r="D237" s="3543"/>
      <c r="E237" s="3600">
        <v>0</v>
      </c>
      <c r="F237" s="3580">
        <f t="shared" si="21"/>
        <v>0</v>
      </c>
      <c r="G237" s="3647">
        <f t="shared" si="22"/>
        <v>0</v>
      </c>
      <c r="H237" s="1852"/>
      <c r="I237" s="3709"/>
      <c r="J237" s="3532"/>
      <c r="K237" s="3650"/>
      <c r="L237" s="3528"/>
    </row>
    <row r="238" spans="1:12" s="3529" customFormat="1" ht="15.75" x14ac:dyDescent="0.25">
      <c r="A238" s="3528"/>
      <c r="B238" s="3579" t="s">
        <v>3502</v>
      </c>
      <c r="C238" s="3543"/>
      <c r="D238" s="3543"/>
      <c r="E238" s="3600">
        <v>0</v>
      </c>
      <c r="F238" s="3580">
        <f t="shared" si="21"/>
        <v>0</v>
      </c>
      <c r="G238" s="3647">
        <f t="shared" si="22"/>
        <v>0</v>
      </c>
      <c r="H238" s="1852"/>
      <c r="I238" s="3709"/>
      <c r="J238" s="3532"/>
      <c r="K238" s="3650"/>
      <c r="L238" s="3528"/>
    </row>
    <row r="239" spans="1:12" s="3529" customFormat="1" ht="15.75" x14ac:dyDescent="0.25">
      <c r="A239" s="3528"/>
      <c r="B239" s="3579" t="s">
        <v>3503</v>
      </c>
      <c r="C239" s="3543"/>
      <c r="D239" s="3543"/>
      <c r="E239" s="3600">
        <v>0</v>
      </c>
      <c r="F239" s="3580">
        <f t="shared" si="21"/>
        <v>0</v>
      </c>
      <c r="G239" s="3647">
        <f t="shared" si="22"/>
        <v>0</v>
      </c>
      <c r="H239" s="1852"/>
      <c r="I239" s="3709"/>
      <c r="J239" s="3532"/>
      <c r="K239" s="3650"/>
      <c r="L239" s="3528"/>
    </row>
    <row r="240" spans="1:12" s="3529" customFormat="1" ht="15.75" x14ac:dyDescent="0.25">
      <c r="A240" s="3528"/>
      <c r="B240" s="3579" t="s">
        <v>3504</v>
      </c>
      <c r="C240" s="3543"/>
      <c r="D240" s="3543"/>
      <c r="E240" s="3600">
        <v>0</v>
      </c>
      <c r="F240" s="3580">
        <f t="shared" si="21"/>
        <v>0</v>
      </c>
      <c r="G240" s="3647">
        <f t="shared" si="22"/>
        <v>0</v>
      </c>
      <c r="H240" s="1852"/>
      <c r="I240" s="3709"/>
      <c r="J240" s="3532"/>
      <c r="K240" s="3650"/>
      <c r="L240" s="3528"/>
    </row>
    <row r="241" spans="1:12" s="3529" customFormat="1" ht="15.75" x14ac:dyDescent="0.25">
      <c r="A241" s="3528"/>
      <c r="B241" s="3579" t="s">
        <v>3505</v>
      </c>
      <c r="C241" s="3543"/>
      <c r="D241" s="3543"/>
      <c r="E241" s="3600">
        <v>0</v>
      </c>
      <c r="F241" s="3580">
        <f t="shared" si="21"/>
        <v>0</v>
      </c>
      <c r="G241" s="3647">
        <f t="shared" si="22"/>
        <v>0</v>
      </c>
      <c r="H241" s="1852"/>
      <c r="I241" s="3709"/>
      <c r="J241" s="3532"/>
      <c r="K241" s="3650"/>
      <c r="L241" s="3528"/>
    </row>
    <row r="242" spans="1:12" s="3529" customFormat="1" ht="15.75" x14ac:dyDescent="0.25">
      <c r="A242" s="3528"/>
      <c r="B242" s="3579" t="s">
        <v>3506</v>
      </c>
      <c r="C242" s="3543"/>
      <c r="D242" s="3543"/>
      <c r="E242" s="3600">
        <v>0</v>
      </c>
      <c r="F242" s="3580">
        <f t="shared" si="21"/>
        <v>0</v>
      </c>
      <c r="G242" s="3647">
        <f t="shared" si="22"/>
        <v>0</v>
      </c>
      <c r="H242" s="1852"/>
      <c r="I242" s="3709"/>
      <c r="J242" s="3532"/>
      <c r="K242" s="3650"/>
      <c r="L242" s="3528"/>
    </row>
    <row r="243" spans="1:12" s="3529" customFormat="1" ht="15.75" x14ac:dyDescent="0.25">
      <c r="A243" s="3528"/>
      <c r="B243" s="3579" t="s">
        <v>3507</v>
      </c>
      <c r="C243" s="3543"/>
      <c r="D243" s="3543"/>
      <c r="E243" s="3600">
        <v>0</v>
      </c>
      <c r="F243" s="3580">
        <f t="shared" si="21"/>
        <v>0</v>
      </c>
      <c r="G243" s="3647">
        <f t="shared" si="22"/>
        <v>0</v>
      </c>
      <c r="H243" s="1852"/>
      <c r="I243" s="3709"/>
      <c r="J243" s="3532"/>
      <c r="K243" s="3650"/>
      <c r="L243" s="3528"/>
    </row>
    <row r="244" spans="1:12" s="3529" customFormat="1" ht="15.75" x14ac:dyDescent="0.25">
      <c r="A244" s="3528"/>
      <c r="B244" s="3579" t="s">
        <v>3508</v>
      </c>
      <c r="C244" s="3543"/>
      <c r="D244" s="3543"/>
      <c r="E244" s="3600">
        <v>0</v>
      </c>
      <c r="F244" s="3580">
        <f t="shared" si="21"/>
        <v>0</v>
      </c>
      <c r="G244" s="3647">
        <f t="shared" si="22"/>
        <v>0</v>
      </c>
      <c r="H244" s="1852"/>
      <c r="I244" s="3709"/>
      <c r="J244" s="3532"/>
      <c r="K244" s="3650"/>
      <c r="L244" s="3528"/>
    </row>
    <row r="245" spans="1:12" s="3529" customFormat="1" ht="15.75" x14ac:dyDescent="0.25">
      <c r="A245" s="3528"/>
      <c r="B245" s="3579" t="s">
        <v>3509</v>
      </c>
      <c r="C245" s="3543"/>
      <c r="D245" s="3543"/>
      <c r="E245" s="3600">
        <v>0</v>
      </c>
      <c r="F245" s="3580">
        <f t="shared" si="21"/>
        <v>0</v>
      </c>
      <c r="G245" s="3647">
        <f t="shared" si="22"/>
        <v>0</v>
      </c>
      <c r="H245" s="1852"/>
      <c r="I245" s="3709"/>
      <c r="J245" s="3532"/>
      <c r="K245" s="3650"/>
      <c r="L245" s="3528"/>
    </row>
    <row r="246" spans="1:12" s="3529" customFormat="1" ht="15.75" x14ac:dyDescent="0.25">
      <c r="A246" s="3528"/>
      <c r="B246" s="3579" t="s">
        <v>3510</v>
      </c>
      <c r="C246" s="3543"/>
      <c r="D246" s="3543"/>
      <c r="E246" s="3600">
        <v>0</v>
      </c>
      <c r="F246" s="3580">
        <f t="shared" si="21"/>
        <v>0</v>
      </c>
      <c r="G246" s="3647">
        <f t="shared" si="22"/>
        <v>0</v>
      </c>
      <c r="H246" s="1852"/>
      <c r="I246" s="3709"/>
      <c r="J246" s="3532"/>
      <c r="K246" s="3650"/>
      <c r="L246" s="3528"/>
    </row>
    <row r="247" spans="1:12" s="3529" customFormat="1" ht="15.75" x14ac:dyDescent="0.25">
      <c r="A247" s="3528"/>
      <c r="B247" s="3579" t="s">
        <v>3511</v>
      </c>
      <c r="C247" s="3543"/>
      <c r="D247" s="3543"/>
      <c r="E247" s="3600">
        <v>0</v>
      </c>
      <c r="F247" s="3580">
        <f t="shared" si="21"/>
        <v>0</v>
      </c>
      <c r="G247" s="3647">
        <f t="shared" si="22"/>
        <v>0</v>
      </c>
      <c r="H247" s="1852"/>
      <c r="I247" s="3709"/>
      <c r="J247" s="3532"/>
      <c r="K247" s="3650"/>
      <c r="L247" s="3528"/>
    </row>
    <row r="248" spans="1:12" s="3529" customFormat="1" ht="15.75" x14ac:dyDescent="0.25">
      <c r="A248" s="3528"/>
      <c r="B248" s="3579" t="s">
        <v>3512</v>
      </c>
      <c r="C248" s="3543"/>
      <c r="D248" s="3543"/>
      <c r="E248" s="3600">
        <v>0</v>
      </c>
      <c r="F248" s="3580">
        <f t="shared" si="21"/>
        <v>0</v>
      </c>
      <c r="G248" s="3647">
        <f t="shared" si="22"/>
        <v>0</v>
      </c>
      <c r="H248" s="1852"/>
      <c r="I248" s="3709"/>
      <c r="J248" s="3532"/>
      <c r="K248" s="3650"/>
      <c r="L248" s="3528"/>
    </row>
    <row r="249" spans="1:12" s="3529" customFormat="1" ht="15.75" x14ac:dyDescent="0.25">
      <c r="A249" s="3528"/>
      <c r="B249" s="3579" t="s">
        <v>3513</v>
      </c>
      <c r="C249" s="3543"/>
      <c r="D249" s="3543"/>
      <c r="E249" s="3600">
        <v>0</v>
      </c>
      <c r="F249" s="3580">
        <f t="shared" si="21"/>
        <v>0</v>
      </c>
      <c r="G249" s="3647">
        <f t="shared" si="22"/>
        <v>0</v>
      </c>
      <c r="H249" s="1852"/>
      <c r="I249" s="3709"/>
      <c r="J249" s="3532"/>
      <c r="K249" s="3650"/>
      <c r="L249" s="3528"/>
    </row>
    <row r="250" spans="1:12" s="3529" customFormat="1" ht="15.75" x14ac:dyDescent="0.25">
      <c r="A250" s="3528"/>
      <c r="B250" s="3579" t="s">
        <v>3514</v>
      </c>
      <c r="C250" s="3543"/>
      <c r="D250" s="3543"/>
      <c r="E250" s="3600">
        <v>0</v>
      </c>
      <c r="F250" s="3580">
        <f t="shared" si="21"/>
        <v>0</v>
      </c>
      <c r="G250" s="3647">
        <f t="shared" si="22"/>
        <v>0</v>
      </c>
      <c r="H250" s="1852"/>
      <c r="I250" s="3709"/>
      <c r="J250" s="3532"/>
      <c r="K250" s="3650"/>
      <c r="L250" s="3528"/>
    </row>
    <row r="251" spans="1:12" s="3529" customFormat="1" ht="15.75" x14ac:dyDescent="0.25">
      <c r="A251" s="3528"/>
      <c r="B251" s="3579" t="s">
        <v>3515</v>
      </c>
      <c r="C251" s="3543"/>
      <c r="D251" s="3543"/>
      <c r="E251" s="3600">
        <v>0</v>
      </c>
      <c r="F251" s="3580">
        <f t="shared" si="21"/>
        <v>0</v>
      </c>
      <c r="G251" s="3647">
        <f t="shared" si="22"/>
        <v>0</v>
      </c>
      <c r="H251" s="1852"/>
      <c r="I251" s="3709"/>
      <c r="J251" s="3532"/>
      <c r="K251" s="3650"/>
      <c r="L251" s="3528"/>
    </row>
    <row r="252" spans="1:12" s="3529" customFormat="1" ht="15.75" x14ac:dyDescent="0.25">
      <c r="A252" s="3528"/>
      <c r="B252" s="3601">
        <v>41578</v>
      </c>
      <c r="C252" s="3543"/>
      <c r="D252" s="3543"/>
      <c r="E252" s="3600">
        <v>0</v>
      </c>
      <c r="F252" s="3580">
        <f t="shared" si="21"/>
        <v>0</v>
      </c>
      <c r="G252" s="3647">
        <f t="shared" si="22"/>
        <v>0</v>
      </c>
      <c r="H252" s="1852"/>
      <c r="I252" s="3709"/>
      <c r="J252" s="3532"/>
      <c r="K252" s="3650"/>
      <c r="L252" s="3528"/>
    </row>
    <row r="253" spans="1:12" s="3529" customFormat="1" ht="15.75" x14ac:dyDescent="0.25">
      <c r="A253" s="3528"/>
      <c r="B253" s="3579" t="s">
        <v>3516</v>
      </c>
      <c r="C253" s="3543"/>
      <c r="D253" s="3543"/>
      <c r="E253" s="3600">
        <v>0</v>
      </c>
      <c r="F253" s="3580">
        <f t="shared" si="21"/>
        <v>0</v>
      </c>
      <c r="G253" s="3647">
        <f t="shared" si="22"/>
        <v>0</v>
      </c>
      <c r="H253" s="1852"/>
      <c r="I253" s="3709"/>
      <c r="J253" s="3532"/>
      <c r="K253" s="3650"/>
      <c r="L253" s="3528"/>
    </row>
    <row r="254" spans="1:12" s="3529" customFormat="1" ht="15.75" x14ac:dyDescent="0.25">
      <c r="A254" s="3528"/>
      <c r="B254" s="3579" t="s">
        <v>3517</v>
      </c>
      <c r="C254" s="3543"/>
      <c r="D254" s="3543"/>
      <c r="E254" s="3600">
        <v>0</v>
      </c>
      <c r="F254" s="3580">
        <f t="shared" si="21"/>
        <v>0</v>
      </c>
      <c r="G254" s="3647">
        <f t="shared" si="22"/>
        <v>0</v>
      </c>
      <c r="H254" s="1852"/>
      <c r="I254" s="3709"/>
      <c r="J254" s="3532"/>
      <c r="K254" s="3650"/>
      <c r="L254" s="3528"/>
    </row>
    <row r="255" spans="1:12" s="3529" customFormat="1" ht="15.75" x14ac:dyDescent="0.25">
      <c r="A255" s="3528"/>
      <c r="B255" s="3579" t="s">
        <v>3518</v>
      </c>
      <c r="C255" s="3543"/>
      <c r="D255" s="3543"/>
      <c r="E255" s="3600">
        <v>0</v>
      </c>
      <c r="F255" s="3580">
        <f t="shared" si="21"/>
        <v>0</v>
      </c>
      <c r="G255" s="3647">
        <f t="shared" si="22"/>
        <v>0</v>
      </c>
      <c r="H255" s="1852"/>
      <c r="I255" s="3709"/>
      <c r="J255" s="3532"/>
      <c r="K255" s="3650"/>
      <c r="L255" s="3528"/>
    </row>
    <row r="256" spans="1:12" s="3529" customFormat="1" ht="15.75" x14ac:dyDescent="0.25">
      <c r="A256" s="3528"/>
      <c r="B256" s="3579" t="s">
        <v>3519</v>
      </c>
      <c r="C256" s="3543"/>
      <c r="D256" s="3543"/>
      <c r="E256" s="3600">
        <v>0</v>
      </c>
      <c r="F256" s="3580">
        <f t="shared" si="21"/>
        <v>0</v>
      </c>
      <c r="G256" s="3647">
        <f t="shared" si="22"/>
        <v>0</v>
      </c>
      <c r="H256" s="1852"/>
      <c r="I256" s="3709"/>
      <c r="J256" s="3532"/>
      <c r="K256" s="3650"/>
      <c r="L256" s="3528"/>
    </row>
    <row r="257" spans="1:12" s="3529" customFormat="1" ht="15.75" x14ac:dyDescent="0.25">
      <c r="A257" s="3528"/>
      <c r="B257" s="3579" t="s">
        <v>3520</v>
      </c>
      <c r="C257" s="3543"/>
      <c r="D257" s="3543"/>
      <c r="E257" s="3600">
        <v>0</v>
      </c>
      <c r="F257" s="3580">
        <f t="shared" si="21"/>
        <v>0</v>
      </c>
      <c r="G257" s="3647">
        <f t="shared" si="22"/>
        <v>0</v>
      </c>
      <c r="H257" s="1852"/>
      <c r="I257" s="3709"/>
      <c r="J257" s="3532"/>
      <c r="K257" s="3650"/>
      <c r="L257" s="3528"/>
    </row>
    <row r="258" spans="1:12" s="3529" customFormat="1" ht="15.75" x14ac:dyDescent="0.25">
      <c r="A258" s="3528"/>
      <c r="B258" s="3579" t="s">
        <v>3521</v>
      </c>
      <c r="C258" s="3543"/>
      <c r="D258" s="3543"/>
      <c r="E258" s="3600">
        <v>0</v>
      </c>
      <c r="F258" s="3580">
        <f t="shared" ref="F258:F289" si="23">E258/$E$220</f>
        <v>0</v>
      </c>
      <c r="G258" s="3647">
        <f t="shared" si="22"/>
        <v>0</v>
      </c>
      <c r="H258" s="1852"/>
      <c r="I258" s="3709"/>
      <c r="J258" s="3532"/>
      <c r="K258" s="3650"/>
      <c r="L258" s="3528"/>
    </row>
    <row r="259" spans="1:12" s="3529" customFormat="1" ht="15.75" x14ac:dyDescent="0.25">
      <c r="A259" s="3528"/>
      <c r="B259" s="3579" t="s">
        <v>3522</v>
      </c>
      <c r="C259" s="3543"/>
      <c r="D259" s="3543"/>
      <c r="E259" s="3600">
        <v>0</v>
      </c>
      <c r="F259" s="3580">
        <f t="shared" si="23"/>
        <v>0</v>
      </c>
      <c r="G259" s="3647">
        <f t="shared" si="22"/>
        <v>0</v>
      </c>
      <c r="H259" s="1852"/>
      <c r="I259" s="3709"/>
      <c r="J259" s="3532"/>
      <c r="K259" s="3650"/>
      <c r="L259" s="3528"/>
    </row>
    <row r="260" spans="1:12" s="3529" customFormat="1" ht="15.75" x14ac:dyDescent="0.25">
      <c r="A260" s="3528"/>
      <c r="B260" s="3579" t="s">
        <v>3523</v>
      </c>
      <c r="C260" s="3543"/>
      <c r="D260" s="3543"/>
      <c r="E260" s="3600">
        <v>0</v>
      </c>
      <c r="F260" s="3580">
        <f t="shared" si="23"/>
        <v>0</v>
      </c>
      <c r="G260" s="3647">
        <f t="shared" si="22"/>
        <v>0</v>
      </c>
      <c r="H260" s="1852"/>
      <c r="I260" s="3709"/>
      <c r="J260" s="3532"/>
      <c r="K260" s="3650"/>
      <c r="L260" s="3528"/>
    </row>
    <row r="261" spans="1:12" s="3529" customFormat="1" ht="15.75" x14ac:dyDescent="0.25">
      <c r="A261" s="3528"/>
      <c r="B261" s="3579" t="s">
        <v>3524</v>
      </c>
      <c r="C261" s="3543"/>
      <c r="D261" s="3543"/>
      <c r="E261" s="3600">
        <v>0</v>
      </c>
      <c r="F261" s="3580">
        <f t="shared" si="23"/>
        <v>0</v>
      </c>
      <c r="G261" s="3647">
        <f t="shared" si="22"/>
        <v>0</v>
      </c>
      <c r="H261" s="1852"/>
      <c r="I261" s="3709"/>
      <c r="J261" s="3532"/>
      <c r="K261" s="3650"/>
      <c r="L261" s="3528"/>
    </row>
    <row r="262" spans="1:12" s="3529" customFormat="1" ht="15.75" x14ac:dyDescent="0.25">
      <c r="A262" s="3528"/>
      <c r="B262" s="3579" t="s">
        <v>3525</v>
      </c>
      <c r="C262" s="3543"/>
      <c r="D262" s="3543"/>
      <c r="E262" s="3600">
        <v>0</v>
      </c>
      <c r="F262" s="3580">
        <f t="shared" si="23"/>
        <v>0</v>
      </c>
      <c r="G262" s="3647">
        <f t="shared" si="22"/>
        <v>0</v>
      </c>
      <c r="H262" s="1852"/>
      <c r="I262" s="3709"/>
      <c r="J262" s="3532"/>
      <c r="K262" s="3650"/>
      <c r="L262" s="3528"/>
    </row>
    <row r="263" spans="1:12" s="3529" customFormat="1" ht="15.75" x14ac:dyDescent="0.25">
      <c r="A263" s="3528"/>
      <c r="B263" s="3579" t="s">
        <v>3526</v>
      </c>
      <c r="C263" s="3543"/>
      <c r="D263" s="3543"/>
      <c r="E263" s="3600">
        <v>0</v>
      </c>
      <c r="F263" s="3580">
        <f t="shared" si="23"/>
        <v>0</v>
      </c>
      <c r="G263" s="3647">
        <f t="shared" si="22"/>
        <v>0</v>
      </c>
      <c r="H263" s="1852"/>
      <c r="I263" s="3709"/>
      <c r="J263" s="3532"/>
      <c r="K263" s="3650"/>
      <c r="L263" s="3528"/>
    </row>
    <row r="264" spans="1:12" s="3529" customFormat="1" ht="15.75" x14ac:dyDescent="0.25">
      <c r="A264" s="3528"/>
      <c r="B264" s="3579" t="s">
        <v>3527</v>
      </c>
      <c r="C264" s="3543"/>
      <c r="D264" s="3543"/>
      <c r="E264" s="3600">
        <v>0</v>
      </c>
      <c r="F264" s="3580">
        <f t="shared" si="23"/>
        <v>0</v>
      </c>
      <c r="G264" s="3647">
        <f t="shared" si="22"/>
        <v>0</v>
      </c>
      <c r="H264" s="1852"/>
      <c r="I264" s="3709"/>
      <c r="J264" s="3532"/>
      <c r="K264" s="3650"/>
      <c r="L264" s="3528"/>
    </row>
    <row r="265" spans="1:12" s="3529" customFormat="1" ht="15.75" x14ac:dyDescent="0.25">
      <c r="A265" s="3528"/>
      <c r="B265" s="3579" t="s">
        <v>3528</v>
      </c>
      <c r="C265" s="3543"/>
      <c r="D265" s="3543"/>
      <c r="E265" s="3600">
        <v>0</v>
      </c>
      <c r="F265" s="3580">
        <f t="shared" si="23"/>
        <v>0</v>
      </c>
      <c r="G265" s="3647">
        <f t="shared" si="22"/>
        <v>0</v>
      </c>
      <c r="H265" s="1852"/>
      <c r="I265" s="3709"/>
      <c r="J265" s="3532"/>
      <c r="K265" s="3650"/>
      <c r="L265" s="3528"/>
    </row>
    <row r="266" spans="1:12" s="3529" customFormat="1" ht="15.75" x14ac:dyDescent="0.25">
      <c r="A266" s="3528"/>
      <c r="B266" s="3579" t="s">
        <v>3529</v>
      </c>
      <c r="C266" s="3543"/>
      <c r="D266" s="3543"/>
      <c r="E266" s="3600">
        <v>0</v>
      </c>
      <c r="F266" s="3580">
        <f t="shared" si="23"/>
        <v>0</v>
      </c>
      <c r="G266" s="3647">
        <f t="shared" si="22"/>
        <v>0</v>
      </c>
      <c r="H266" s="1852"/>
      <c r="I266" s="3709"/>
      <c r="J266" s="3532"/>
      <c r="K266" s="3650"/>
      <c r="L266" s="3528"/>
    </row>
    <row r="267" spans="1:12" s="3529" customFormat="1" ht="15.75" x14ac:dyDescent="0.25">
      <c r="A267" s="3528"/>
      <c r="B267" s="3579" t="s">
        <v>3530</v>
      </c>
      <c r="C267" s="3543"/>
      <c r="D267" s="3543"/>
      <c r="E267" s="3600">
        <v>0</v>
      </c>
      <c r="F267" s="3580">
        <f t="shared" si="23"/>
        <v>0</v>
      </c>
      <c r="G267" s="3647">
        <f t="shared" si="22"/>
        <v>0</v>
      </c>
      <c r="H267" s="1852"/>
      <c r="I267" s="3709"/>
      <c r="J267" s="3532"/>
      <c r="K267" s="3650"/>
      <c r="L267" s="3528"/>
    </row>
    <row r="268" spans="1:12" s="3529" customFormat="1" ht="15.75" x14ac:dyDescent="0.25">
      <c r="A268" s="3528"/>
      <c r="B268" s="3579" t="s">
        <v>3531</v>
      </c>
      <c r="C268" s="3543"/>
      <c r="D268" s="3543"/>
      <c r="E268" s="3600">
        <v>0</v>
      </c>
      <c r="F268" s="3580">
        <f t="shared" si="23"/>
        <v>0</v>
      </c>
      <c r="G268" s="3647">
        <f t="shared" si="22"/>
        <v>0</v>
      </c>
      <c r="H268" s="1852"/>
      <c r="I268" s="3709"/>
      <c r="J268" s="3532"/>
      <c r="K268" s="3650"/>
      <c r="L268" s="3528"/>
    </row>
    <row r="269" spans="1:12" s="3529" customFormat="1" ht="15.75" x14ac:dyDescent="0.25">
      <c r="A269" s="3528"/>
      <c r="B269" s="3579" t="s">
        <v>3532</v>
      </c>
      <c r="C269" s="3543"/>
      <c r="D269" s="3543"/>
      <c r="E269" s="3600">
        <v>0</v>
      </c>
      <c r="F269" s="3580">
        <f t="shared" si="23"/>
        <v>0</v>
      </c>
      <c r="G269" s="3647">
        <f t="shared" si="22"/>
        <v>0</v>
      </c>
      <c r="H269" s="1852"/>
      <c r="I269" s="3709"/>
      <c r="J269" s="3532"/>
      <c r="K269" s="3650"/>
      <c r="L269" s="3528"/>
    </row>
    <row r="270" spans="1:12" s="3529" customFormat="1" ht="15.75" x14ac:dyDescent="0.25">
      <c r="A270" s="3528"/>
      <c r="B270" s="3579" t="s">
        <v>3533</v>
      </c>
      <c r="C270" s="3543"/>
      <c r="D270" s="3543"/>
      <c r="E270" s="3600">
        <v>0</v>
      </c>
      <c r="F270" s="3580">
        <f t="shared" si="23"/>
        <v>0</v>
      </c>
      <c r="G270" s="3647">
        <f t="shared" si="22"/>
        <v>0</v>
      </c>
      <c r="H270" s="1852"/>
      <c r="I270" s="3709"/>
      <c r="J270" s="3532"/>
      <c r="K270" s="3650"/>
      <c r="L270" s="3528"/>
    </row>
    <row r="271" spans="1:12" s="3529" customFormat="1" ht="15.75" x14ac:dyDescent="0.25">
      <c r="A271" s="3528"/>
      <c r="B271" s="3579" t="s">
        <v>3534</v>
      </c>
      <c r="C271" s="3543"/>
      <c r="D271" s="3543"/>
      <c r="E271" s="3600">
        <v>0</v>
      </c>
      <c r="F271" s="3580">
        <f t="shared" si="23"/>
        <v>0</v>
      </c>
      <c r="G271" s="3647">
        <f t="shared" si="22"/>
        <v>0</v>
      </c>
      <c r="H271" s="1852"/>
      <c r="I271" s="3709"/>
      <c r="J271" s="3532"/>
      <c r="K271" s="3650"/>
      <c r="L271" s="3528"/>
    </row>
    <row r="272" spans="1:12" s="3529" customFormat="1" ht="15.75" x14ac:dyDescent="0.25">
      <c r="A272" s="3528"/>
      <c r="B272" s="3579" t="s">
        <v>3535</v>
      </c>
      <c r="C272" s="3543"/>
      <c r="D272" s="3543"/>
      <c r="E272" s="3600">
        <v>0</v>
      </c>
      <c r="F272" s="3580">
        <f t="shared" si="23"/>
        <v>0</v>
      </c>
      <c r="G272" s="3647">
        <f t="shared" si="22"/>
        <v>0</v>
      </c>
      <c r="H272" s="1852"/>
      <c r="I272" s="3709"/>
      <c r="J272" s="3532"/>
      <c r="K272" s="3650"/>
      <c r="L272" s="3528"/>
    </row>
    <row r="273" spans="1:12" s="3529" customFormat="1" ht="15.75" x14ac:dyDescent="0.25">
      <c r="A273" s="3528"/>
      <c r="B273" s="3579" t="s">
        <v>3536</v>
      </c>
      <c r="C273" s="3543"/>
      <c r="D273" s="3543"/>
      <c r="E273" s="3600">
        <v>0</v>
      </c>
      <c r="F273" s="3580">
        <f t="shared" si="23"/>
        <v>0</v>
      </c>
      <c r="G273" s="3647">
        <f t="shared" si="22"/>
        <v>0</v>
      </c>
      <c r="H273" s="1852"/>
      <c r="I273" s="3709"/>
      <c r="J273" s="3532"/>
      <c r="K273" s="3650"/>
      <c r="L273" s="3528"/>
    </row>
    <row r="274" spans="1:12" s="3529" customFormat="1" ht="15.75" x14ac:dyDescent="0.25">
      <c r="A274" s="3528"/>
      <c r="B274" s="3579" t="s">
        <v>3537</v>
      </c>
      <c r="C274" s="3543"/>
      <c r="D274" s="3543"/>
      <c r="E274" s="3600">
        <v>0</v>
      </c>
      <c r="F274" s="3580">
        <f t="shared" si="23"/>
        <v>0</v>
      </c>
      <c r="G274" s="3647">
        <f t="shared" si="22"/>
        <v>0</v>
      </c>
      <c r="H274" s="1852"/>
      <c r="I274" s="3709"/>
      <c r="J274" s="3532"/>
      <c r="K274" s="3650"/>
      <c r="L274" s="3528"/>
    </row>
    <row r="275" spans="1:12" s="3529" customFormat="1" ht="15.75" x14ac:dyDescent="0.25">
      <c r="A275" s="3528"/>
      <c r="B275" s="3579" t="s">
        <v>3538</v>
      </c>
      <c r="C275" s="3543"/>
      <c r="D275" s="3543"/>
      <c r="E275" s="3600">
        <v>0</v>
      </c>
      <c r="F275" s="3580">
        <f t="shared" si="23"/>
        <v>0</v>
      </c>
      <c r="G275" s="3647">
        <f t="shared" si="22"/>
        <v>0</v>
      </c>
      <c r="H275" s="1852"/>
      <c r="I275" s="3709"/>
      <c r="J275" s="3532"/>
      <c r="K275" s="3650"/>
      <c r="L275" s="3528"/>
    </row>
    <row r="276" spans="1:12" s="3529" customFormat="1" ht="15.75" x14ac:dyDescent="0.25">
      <c r="A276" s="3528"/>
      <c r="B276" s="3579" t="s">
        <v>3539</v>
      </c>
      <c r="C276" s="3543"/>
      <c r="D276" s="3543"/>
      <c r="E276" s="3600">
        <v>0</v>
      </c>
      <c r="F276" s="3580">
        <f t="shared" si="23"/>
        <v>0</v>
      </c>
      <c r="G276" s="3647">
        <f t="shared" si="22"/>
        <v>0</v>
      </c>
      <c r="H276" s="1852"/>
      <c r="I276" s="3709"/>
      <c r="J276" s="3532"/>
      <c r="K276" s="3650"/>
      <c r="L276" s="3528"/>
    </row>
    <row r="277" spans="1:12" s="3529" customFormat="1" ht="15.75" x14ac:dyDescent="0.25">
      <c r="A277" s="3528"/>
      <c r="B277" s="3579" t="s">
        <v>3540</v>
      </c>
      <c r="C277" s="3543"/>
      <c r="D277" s="3543"/>
      <c r="E277" s="3600">
        <v>0</v>
      </c>
      <c r="F277" s="3580">
        <f t="shared" si="23"/>
        <v>0</v>
      </c>
      <c r="G277" s="3647">
        <f t="shared" si="22"/>
        <v>0</v>
      </c>
      <c r="H277" s="1852"/>
      <c r="I277" s="3709"/>
      <c r="J277" s="3532"/>
      <c r="K277" s="3650"/>
      <c r="L277" s="3528"/>
    </row>
    <row r="278" spans="1:12" s="3529" customFormat="1" ht="15.75" x14ac:dyDescent="0.25">
      <c r="A278" s="3528"/>
      <c r="B278" s="3579" t="s">
        <v>3541</v>
      </c>
      <c r="C278" s="3543"/>
      <c r="D278" s="3543"/>
      <c r="E278" s="3600">
        <v>0</v>
      </c>
      <c r="F278" s="3580">
        <f t="shared" si="23"/>
        <v>0</v>
      </c>
      <c r="G278" s="3647">
        <f t="shared" si="22"/>
        <v>0</v>
      </c>
      <c r="H278" s="1852"/>
      <c r="I278" s="3709"/>
      <c r="J278" s="3532"/>
      <c r="K278" s="3650"/>
      <c r="L278" s="3528"/>
    </row>
    <row r="279" spans="1:12" s="3529" customFormat="1" ht="15.75" x14ac:dyDescent="0.25">
      <c r="A279" s="3528"/>
      <c r="B279" s="3579" t="s">
        <v>3542</v>
      </c>
      <c r="C279" s="3543"/>
      <c r="D279" s="3543"/>
      <c r="E279" s="3600">
        <v>0</v>
      </c>
      <c r="F279" s="3580">
        <f t="shared" si="23"/>
        <v>0</v>
      </c>
      <c r="G279" s="3647">
        <f t="shared" si="22"/>
        <v>0</v>
      </c>
      <c r="H279" s="1852"/>
      <c r="I279" s="3709"/>
      <c r="J279" s="3532"/>
      <c r="K279" s="3650"/>
      <c r="L279" s="3528"/>
    </row>
    <row r="280" spans="1:12" s="3529" customFormat="1" ht="15.75" x14ac:dyDescent="0.25">
      <c r="A280" s="3528"/>
      <c r="B280" s="3579" t="s">
        <v>3543</v>
      </c>
      <c r="C280" s="3543"/>
      <c r="D280" s="3543"/>
      <c r="E280" s="3600">
        <v>0</v>
      </c>
      <c r="F280" s="3580">
        <f t="shared" si="23"/>
        <v>0</v>
      </c>
      <c r="G280" s="3647">
        <f t="shared" si="22"/>
        <v>0</v>
      </c>
      <c r="H280" s="1852"/>
      <c r="I280" s="3709"/>
      <c r="J280" s="3532"/>
      <c r="K280" s="3650"/>
      <c r="L280" s="3528"/>
    </row>
    <row r="281" spans="1:12" s="3529" customFormat="1" ht="15.75" x14ac:dyDescent="0.25">
      <c r="A281" s="3528"/>
      <c r="B281" s="3579" t="s">
        <v>3544</v>
      </c>
      <c r="C281" s="3543"/>
      <c r="D281" s="3543"/>
      <c r="E281" s="3600">
        <v>0</v>
      </c>
      <c r="F281" s="3580">
        <f t="shared" si="23"/>
        <v>0</v>
      </c>
      <c r="G281" s="3647">
        <f t="shared" si="22"/>
        <v>0</v>
      </c>
      <c r="H281" s="1852"/>
      <c r="I281" s="3709"/>
      <c r="J281" s="3532"/>
      <c r="K281" s="3650"/>
      <c r="L281" s="3528"/>
    </row>
    <row r="282" spans="1:12" s="3529" customFormat="1" ht="15.75" x14ac:dyDescent="0.25">
      <c r="A282" s="3528"/>
      <c r="B282" s="3579" t="s">
        <v>3545</v>
      </c>
      <c r="C282" s="3543"/>
      <c r="D282" s="3543"/>
      <c r="E282" s="3600">
        <v>0</v>
      </c>
      <c r="F282" s="3580">
        <f t="shared" si="23"/>
        <v>0</v>
      </c>
      <c r="G282" s="3647">
        <f t="shared" si="22"/>
        <v>0</v>
      </c>
      <c r="H282" s="1852"/>
      <c r="I282" s="3709"/>
      <c r="J282" s="3532"/>
      <c r="K282" s="3650"/>
      <c r="L282" s="3528"/>
    </row>
    <row r="283" spans="1:12" s="3529" customFormat="1" ht="15.75" x14ac:dyDescent="0.25">
      <c r="A283" s="3528"/>
      <c r="B283" s="3579" t="s">
        <v>3546</v>
      </c>
      <c r="C283" s="3543"/>
      <c r="D283" s="3543"/>
      <c r="E283" s="3600">
        <v>0</v>
      </c>
      <c r="F283" s="3580">
        <f t="shared" si="23"/>
        <v>0</v>
      </c>
      <c r="G283" s="3647">
        <f t="shared" si="22"/>
        <v>0</v>
      </c>
      <c r="H283" s="1852"/>
      <c r="I283" s="3709"/>
      <c r="J283" s="3532"/>
      <c r="K283" s="3650"/>
      <c r="L283" s="3528"/>
    </row>
    <row r="284" spans="1:12" s="3529" customFormat="1" ht="15.75" x14ac:dyDescent="0.25">
      <c r="A284" s="3528"/>
      <c r="B284" s="3579" t="s">
        <v>3547</v>
      </c>
      <c r="C284" s="3543"/>
      <c r="D284" s="3543"/>
      <c r="E284" s="3600">
        <v>0</v>
      </c>
      <c r="F284" s="3580">
        <f t="shared" si="23"/>
        <v>0</v>
      </c>
      <c r="G284" s="3647">
        <f t="shared" si="22"/>
        <v>0</v>
      </c>
      <c r="H284" s="1852"/>
      <c r="I284" s="3709"/>
      <c r="J284" s="3532"/>
      <c r="K284" s="3650"/>
      <c r="L284" s="3528"/>
    </row>
    <row r="285" spans="1:12" s="3529" customFormat="1" ht="15.75" x14ac:dyDescent="0.25">
      <c r="A285" s="3528"/>
      <c r="B285" s="3579" t="s">
        <v>3548</v>
      </c>
      <c r="C285" s="3543"/>
      <c r="D285" s="3543"/>
      <c r="E285" s="3600">
        <v>0</v>
      </c>
      <c r="F285" s="3580">
        <f t="shared" si="23"/>
        <v>0</v>
      </c>
      <c r="G285" s="3647">
        <f t="shared" si="22"/>
        <v>0</v>
      </c>
      <c r="H285" s="1852"/>
      <c r="I285" s="3709"/>
      <c r="J285" s="3532"/>
      <c r="K285" s="3650"/>
      <c r="L285" s="3528"/>
    </row>
    <row r="286" spans="1:12" s="3529" customFormat="1" ht="15.75" x14ac:dyDescent="0.25">
      <c r="A286" s="3528"/>
      <c r="B286" s="3579" t="s">
        <v>3549</v>
      </c>
      <c r="C286" s="3543"/>
      <c r="D286" s="3543"/>
      <c r="E286" s="3600">
        <v>0</v>
      </c>
      <c r="F286" s="3580">
        <f t="shared" si="23"/>
        <v>0</v>
      </c>
      <c r="G286" s="3647">
        <f t="shared" si="22"/>
        <v>0</v>
      </c>
      <c r="H286" s="1852"/>
      <c r="I286" s="3709"/>
      <c r="J286" s="3532"/>
      <c r="K286" s="3650"/>
      <c r="L286" s="3528"/>
    </row>
    <row r="287" spans="1:12" s="3529" customFormat="1" ht="15.75" x14ac:dyDescent="0.25">
      <c r="A287" s="3528"/>
      <c r="B287" s="3579" t="s">
        <v>3550</v>
      </c>
      <c r="C287" s="3543"/>
      <c r="D287" s="3543"/>
      <c r="E287" s="3600">
        <v>0</v>
      </c>
      <c r="F287" s="3580">
        <f t="shared" si="23"/>
        <v>0</v>
      </c>
      <c r="G287" s="3647">
        <f t="shared" si="22"/>
        <v>0</v>
      </c>
      <c r="H287" s="1852"/>
      <c r="I287" s="3709"/>
      <c r="J287" s="3532"/>
      <c r="K287" s="3650"/>
      <c r="L287" s="3528"/>
    </row>
    <row r="288" spans="1:12" s="3529" customFormat="1" ht="15.75" x14ac:dyDescent="0.25">
      <c r="A288" s="3528"/>
      <c r="B288" s="3579" t="s">
        <v>3551</v>
      </c>
      <c r="C288" s="3543"/>
      <c r="D288" s="3543"/>
      <c r="E288" s="3600">
        <v>0</v>
      </c>
      <c r="F288" s="3580">
        <f t="shared" si="23"/>
        <v>0</v>
      </c>
      <c r="G288" s="3647">
        <f t="shared" si="22"/>
        <v>0</v>
      </c>
      <c r="H288" s="1852"/>
      <c r="I288" s="3709"/>
      <c r="J288" s="3532"/>
      <c r="K288" s="3650"/>
      <c r="L288" s="3528"/>
    </row>
    <row r="289" spans="1:12" s="3529" customFormat="1" ht="15.75" x14ac:dyDescent="0.25">
      <c r="A289" s="3528"/>
      <c r="B289" s="3579" t="s">
        <v>3552</v>
      </c>
      <c r="C289" s="3543"/>
      <c r="D289" s="3543"/>
      <c r="E289" s="3600">
        <v>0</v>
      </c>
      <c r="F289" s="3580">
        <f t="shared" si="23"/>
        <v>0</v>
      </c>
      <c r="G289" s="3647">
        <f t="shared" si="22"/>
        <v>0</v>
      </c>
      <c r="H289" s="1852"/>
      <c r="I289" s="3709"/>
      <c r="J289" s="3532"/>
      <c r="K289" s="3650"/>
      <c r="L289" s="3528"/>
    </row>
    <row r="290" spans="1:12" s="3529" customFormat="1" ht="15.75" x14ac:dyDescent="0.25">
      <c r="A290" s="3528"/>
      <c r="B290" s="3579" t="s">
        <v>3553</v>
      </c>
      <c r="C290" s="3543"/>
      <c r="D290" s="3543"/>
      <c r="E290" s="3600">
        <v>0</v>
      </c>
      <c r="F290" s="3580">
        <f t="shared" ref="F290:F306" si="24">E290/$E$220</f>
        <v>0</v>
      </c>
      <c r="G290" s="3647">
        <f t="shared" si="22"/>
        <v>0</v>
      </c>
      <c r="H290" s="1852"/>
      <c r="I290" s="3709"/>
      <c r="J290" s="3532"/>
      <c r="K290" s="3650"/>
      <c r="L290" s="3528"/>
    </row>
    <row r="291" spans="1:12" s="3529" customFormat="1" ht="15.75" x14ac:dyDescent="0.25">
      <c r="A291" s="3528"/>
      <c r="B291" s="3579" t="s">
        <v>3554</v>
      </c>
      <c r="C291" s="3543"/>
      <c r="D291" s="3543"/>
      <c r="E291" s="3600">
        <v>0</v>
      </c>
      <c r="F291" s="3580">
        <f t="shared" si="24"/>
        <v>0</v>
      </c>
      <c r="G291" s="3647">
        <f t="shared" ref="G291:G306" si="25">IF($C$223=0,0,F291/$C$223)</f>
        <v>0</v>
      </c>
      <c r="H291" s="1852"/>
      <c r="I291" s="3709"/>
      <c r="J291" s="3532"/>
      <c r="K291" s="3650"/>
      <c r="L291" s="3528"/>
    </row>
    <row r="292" spans="1:12" s="3529" customFormat="1" ht="15.75" x14ac:dyDescent="0.25">
      <c r="A292" s="3528"/>
      <c r="B292" s="3579" t="s">
        <v>3555</v>
      </c>
      <c r="C292" s="3543"/>
      <c r="D292" s="3543"/>
      <c r="E292" s="3600">
        <v>0</v>
      </c>
      <c r="F292" s="3580">
        <f t="shared" si="24"/>
        <v>0</v>
      </c>
      <c r="G292" s="3647">
        <f t="shared" si="25"/>
        <v>0</v>
      </c>
      <c r="H292" s="1852"/>
      <c r="I292" s="3709"/>
      <c r="J292" s="3532"/>
      <c r="K292" s="3650"/>
      <c r="L292" s="3528"/>
    </row>
    <row r="293" spans="1:12" s="3529" customFormat="1" ht="15.75" x14ac:dyDescent="0.25">
      <c r="A293" s="3528"/>
      <c r="B293" s="3579" t="s">
        <v>3556</v>
      </c>
      <c r="C293" s="3543"/>
      <c r="D293" s="3543"/>
      <c r="E293" s="3600">
        <v>0</v>
      </c>
      <c r="F293" s="3580">
        <f t="shared" si="24"/>
        <v>0</v>
      </c>
      <c r="G293" s="3647">
        <f t="shared" si="25"/>
        <v>0</v>
      </c>
      <c r="H293" s="1852"/>
      <c r="I293" s="3709"/>
      <c r="J293" s="3532"/>
      <c r="K293" s="3650"/>
      <c r="L293" s="3528"/>
    </row>
    <row r="294" spans="1:12" s="3529" customFormat="1" ht="15.75" x14ac:dyDescent="0.25">
      <c r="A294" s="3528"/>
      <c r="B294" s="3579" t="s">
        <v>3557</v>
      </c>
      <c r="C294" s="3543"/>
      <c r="D294" s="3543"/>
      <c r="E294" s="3600">
        <v>0</v>
      </c>
      <c r="F294" s="3580">
        <f t="shared" si="24"/>
        <v>0</v>
      </c>
      <c r="G294" s="3647">
        <f t="shared" si="25"/>
        <v>0</v>
      </c>
      <c r="H294" s="1852"/>
      <c r="I294" s="3709"/>
      <c r="J294" s="3532"/>
      <c r="K294" s="3650"/>
      <c r="L294" s="3528"/>
    </row>
    <row r="295" spans="1:12" s="3529" customFormat="1" ht="15.75" x14ac:dyDescent="0.25">
      <c r="A295" s="3528"/>
      <c r="B295" s="3579" t="s">
        <v>3558</v>
      </c>
      <c r="C295" s="3543"/>
      <c r="D295" s="3543"/>
      <c r="E295" s="3600">
        <v>0</v>
      </c>
      <c r="F295" s="3580">
        <f t="shared" si="24"/>
        <v>0</v>
      </c>
      <c r="G295" s="3647">
        <f t="shared" si="25"/>
        <v>0</v>
      </c>
      <c r="H295" s="1852"/>
      <c r="I295" s="3709"/>
      <c r="J295" s="3532"/>
      <c r="K295" s="3650"/>
      <c r="L295" s="3528"/>
    </row>
    <row r="296" spans="1:12" s="3529" customFormat="1" ht="15.75" x14ac:dyDescent="0.25">
      <c r="A296" s="3528"/>
      <c r="B296" s="3579" t="s">
        <v>3559</v>
      </c>
      <c r="C296" s="3543"/>
      <c r="D296" s="3543"/>
      <c r="E296" s="3600">
        <v>0</v>
      </c>
      <c r="F296" s="3580">
        <f t="shared" si="24"/>
        <v>0</v>
      </c>
      <c r="G296" s="3647">
        <f t="shared" si="25"/>
        <v>0</v>
      </c>
      <c r="H296" s="1852"/>
      <c r="I296" s="3709"/>
      <c r="J296" s="3532"/>
      <c r="K296" s="3650"/>
      <c r="L296" s="3528"/>
    </row>
    <row r="297" spans="1:12" s="3529" customFormat="1" ht="15.75" x14ac:dyDescent="0.25">
      <c r="A297" s="3528"/>
      <c r="B297" s="3579" t="s">
        <v>3560</v>
      </c>
      <c r="C297" s="3543"/>
      <c r="D297" s="3543"/>
      <c r="E297" s="3600">
        <v>0</v>
      </c>
      <c r="F297" s="3580">
        <f t="shared" si="24"/>
        <v>0</v>
      </c>
      <c r="G297" s="3647">
        <f t="shared" si="25"/>
        <v>0</v>
      </c>
      <c r="H297" s="1852"/>
      <c r="I297" s="3709"/>
      <c r="J297" s="3532"/>
      <c r="K297" s="3650"/>
      <c r="L297" s="3528"/>
    </row>
    <row r="298" spans="1:12" s="3529" customFormat="1" ht="15.75" x14ac:dyDescent="0.25">
      <c r="A298" s="3528"/>
      <c r="B298" s="3579" t="s">
        <v>3561</v>
      </c>
      <c r="C298" s="3543"/>
      <c r="D298" s="3543"/>
      <c r="E298" s="3600">
        <v>0</v>
      </c>
      <c r="F298" s="3580">
        <f t="shared" si="24"/>
        <v>0</v>
      </c>
      <c r="G298" s="3647">
        <f t="shared" si="25"/>
        <v>0</v>
      </c>
      <c r="H298" s="1852"/>
      <c r="I298" s="3709"/>
      <c r="J298" s="3532"/>
      <c r="K298" s="3650"/>
      <c r="L298" s="3528"/>
    </row>
    <row r="299" spans="1:12" s="3529" customFormat="1" ht="15.75" x14ac:dyDescent="0.25">
      <c r="A299" s="3528"/>
      <c r="B299" s="3579" t="s">
        <v>3562</v>
      </c>
      <c r="C299" s="3543"/>
      <c r="D299" s="3543"/>
      <c r="E299" s="3600">
        <v>0</v>
      </c>
      <c r="F299" s="3580">
        <f t="shared" si="24"/>
        <v>0</v>
      </c>
      <c r="G299" s="3647">
        <f t="shared" si="25"/>
        <v>0</v>
      </c>
      <c r="H299" s="1852"/>
      <c r="I299" s="3709"/>
      <c r="J299" s="3532"/>
      <c r="K299" s="3650"/>
      <c r="L299" s="3528"/>
    </row>
    <row r="300" spans="1:12" s="3529" customFormat="1" ht="15.75" x14ac:dyDescent="0.25">
      <c r="A300" s="3528"/>
      <c r="B300" s="3579" t="s">
        <v>3563</v>
      </c>
      <c r="C300" s="3543"/>
      <c r="D300" s="3543"/>
      <c r="E300" s="3600">
        <v>0</v>
      </c>
      <c r="F300" s="3580">
        <f t="shared" si="24"/>
        <v>0</v>
      </c>
      <c r="G300" s="3647">
        <f t="shared" si="25"/>
        <v>0</v>
      </c>
      <c r="H300" s="1852"/>
      <c r="I300" s="3709"/>
      <c r="J300" s="3532"/>
      <c r="K300" s="3650"/>
      <c r="L300" s="3528"/>
    </row>
    <row r="301" spans="1:12" s="3529" customFormat="1" ht="15.75" x14ac:dyDescent="0.25">
      <c r="A301" s="3528"/>
      <c r="B301" s="3579" t="s">
        <v>3564</v>
      </c>
      <c r="C301" s="3543"/>
      <c r="D301" s="3543"/>
      <c r="E301" s="3600">
        <v>0</v>
      </c>
      <c r="F301" s="3580">
        <f t="shared" si="24"/>
        <v>0</v>
      </c>
      <c r="G301" s="3647">
        <f t="shared" si="25"/>
        <v>0</v>
      </c>
      <c r="H301" s="1852"/>
      <c r="I301" s="3709"/>
      <c r="J301" s="3532"/>
      <c r="K301" s="3650"/>
      <c r="L301" s="3528"/>
    </row>
    <row r="302" spans="1:12" s="3529" customFormat="1" ht="15.75" x14ac:dyDescent="0.25">
      <c r="A302" s="3528"/>
      <c r="B302" s="3579" t="s">
        <v>3565</v>
      </c>
      <c r="C302" s="3543"/>
      <c r="D302" s="3543"/>
      <c r="E302" s="3600">
        <v>0</v>
      </c>
      <c r="F302" s="3580">
        <f t="shared" si="24"/>
        <v>0</v>
      </c>
      <c r="G302" s="3647">
        <f t="shared" si="25"/>
        <v>0</v>
      </c>
      <c r="H302" s="1852"/>
      <c r="I302" s="3709"/>
      <c r="J302" s="3532"/>
      <c r="K302" s="3650"/>
      <c r="L302" s="3528"/>
    </row>
    <row r="303" spans="1:12" s="3529" customFormat="1" ht="15.75" x14ac:dyDescent="0.25">
      <c r="A303" s="3528"/>
      <c r="B303" s="3579" t="s">
        <v>3566</v>
      </c>
      <c r="C303" s="3543"/>
      <c r="D303" s="3543"/>
      <c r="E303" s="3600">
        <v>0</v>
      </c>
      <c r="F303" s="3580">
        <f t="shared" si="24"/>
        <v>0</v>
      </c>
      <c r="G303" s="3647">
        <f t="shared" si="25"/>
        <v>0</v>
      </c>
      <c r="H303" s="1852"/>
      <c r="I303" s="3709"/>
      <c r="J303" s="3532"/>
      <c r="K303" s="3650"/>
      <c r="L303" s="3528"/>
    </row>
    <row r="304" spans="1:12" s="3529" customFormat="1" ht="15.75" x14ac:dyDescent="0.25">
      <c r="A304" s="3528"/>
      <c r="B304" s="3579" t="s">
        <v>3567</v>
      </c>
      <c r="C304" s="3543"/>
      <c r="D304" s="3543"/>
      <c r="E304" s="3600">
        <v>0</v>
      </c>
      <c r="F304" s="3580">
        <f t="shared" si="24"/>
        <v>0</v>
      </c>
      <c r="G304" s="3647">
        <f t="shared" si="25"/>
        <v>0</v>
      </c>
      <c r="H304" s="1852"/>
      <c r="I304" s="3709"/>
      <c r="J304" s="3532"/>
      <c r="K304" s="3650"/>
      <c r="L304" s="3528"/>
    </row>
    <row r="305" spans="1:12" s="3529" customFormat="1" ht="15.75" x14ac:dyDescent="0.25">
      <c r="A305" s="3528"/>
      <c r="B305" s="3579" t="s">
        <v>3568</v>
      </c>
      <c r="C305" s="3543"/>
      <c r="D305" s="3543"/>
      <c r="E305" s="3600">
        <v>0</v>
      </c>
      <c r="F305" s="3580">
        <f t="shared" si="24"/>
        <v>0</v>
      </c>
      <c r="G305" s="3647">
        <f t="shared" si="25"/>
        <v>0</v>
      </c>
      <c r="H305" s="1852"/>
      <c r="I305" s="3709"/>
      <c r="J305" s="3532"/>
      <c r="K305" s="3650"/>
      <c r="L305" s="3528"/>
    </row>
    <row r="306" spans="1:12" s="3529" customFormat="1" ht="14.25" customHeight="1" thickBot="1" x14ac:dyDescent="0.3">
      <c r="A306" s="3651"/>
      <c r="B306" s="3602" t="s">
        <v>3569</v>
      </c>
      <c r="C306" s="3603"/>
      <c r="D306" s="3603"/>
      <c r="E306" s="3604">
        <v>0</v>
      </c>
      <c r="F306" s="3605">
        <f t="shared" si="24"/>
        <v>0</v>
      </c>
      <c r="G306" s="3648">
        <f t="shared" si="25"/>
        <v>0</v>
      </c>
      <c r="H306" s="2311"/>
      <c r="I306" s="3710"/>
      <c r="J306" s="3606"/>
      <c r="K306" s="3652"/>
      <c r="L306" s="3528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3593</v>
      </c>
      <c r="B186" s="1477" t="s">
        <v>3594</v>
      </c>
    </row>
    <row r="187" spans="1:2" x14ac:dyDescent="0.25">
      <c r="A187" s="121"/>
      <c r="B187" t="s">
        <v>3595</v>
      </c>
    </row>
    <row r="188" spans="1:2" x14ac:dyDescent="0.25">
      <c r="A188" s="121"/>
      <c r="B188" t="s">
        <v>3596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J10" sqref="J10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13" t="s">
        <v>3335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3630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3627</v>
      </c>
    </row>
    <row r="47" spans="1:1" x14ac:dyDescent="0.25">
      <c r="A47" t="s">
        <v>3628</v>
      </c>
    </row>
    <row r="48" spans="1:1" x14ac:dyDescent="0.25">
      <c r="A48" t="s">
        <v>3629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3597</v>
      </c>
      <c r="G56" s="1473"/>
    </row>
    <row r="57" spans="1:7" x14ac:dyDescent="0.25">
      <c r="A57" s="1477"/>
      <c r="B57" s="1477" t="s">
        <v>3665</v>
      </c>
      <c r="G57" s="1473"/>
    </row>
    <row r="58" spans="1:7" x14ac:dyDescent="0.25">
      <c r="A58" s="1477"/>
      <c r="B58" s="1477" t="s">
        <v>3666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3597</v>
      </c>
      <c r="G60" s="1473"/>
    </row>
    <row r="61" spans="1:7" x14ac:dyDescent="0.25">
      <c r="A61" s="1477"/>
      <c r="B61" s="1477" t="s">
        <v>3625</v>
      </c>
      <c r="G61" s="1473"/>
    </row>
    <row r="62" spans="1:7" x14ac:dyDescent="0.25">
      <c r="A62" s="1477"/>
      <c r="B62" s="1477" t="s">
        <v>3626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3438</v>
      </c>
      <c r="G64" s="1473"/>
    </row>
    <row r="65" spans="1:7" x14ac:dyDescent="0.25">
      <c r="A65" s="1477"/>
      <c r="B65" s="1477" t="s">
        <v>3439</v>
      </c>
      <c r="G65" s="1473"/>
    </row>
    <row r="66" spans="1:7" ht="18.75" x14ac:dyDescent="0.3">
      <c r="A66" s="94"/>
      <c r="B66" t="s">
        <v>3440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3418</v>
      </c>
      <c r="G68" s="1473"/>
    </row>
    <row r="69" spans="1:7" x14ac:dyDescent="0.25">
      <c r="A69" s="1477"/>
      <c r="B69" s="1477" t="s">
        <v>3437</v>
      </c>
      <c r="G69" s="1473"/>
    </row>
    <row r="70" spans="1:7" ht="18.75" x14ac:dyDescent="0.3">
      <c r="A70" s="94"/>
      <c r="B70" t="s">
        <v>3591</v>
      </c>
      <c r="G70" s="1473"/>
    </row>
    <row r="71" spans="1:7" ht="18.75" x14ac:dyDescent="0.3">
      <c r="A71" s="94"/>
      <c r="B71" t="s">
        <v>3592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3388</v>
      </c>
    </row>
    <row r="85" spans="1:4" ht="18.75" x14ac:dyDescent="0.3">
      <c r="A85" s="94"/>
      <c r="B85" t="s">
        <v>3389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3335</v>
      </c>
      <c r="B257" s="1477"/>
      <c r="C257" s="124"/>
      <c r="D257" s="91"/>
    </row>
    <row r="258" spans="1:10" x14ac:dyDescent="0.25">
      <c r="A258" s="1477" t="s">
        <v>3385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14" t="s">
        <v>676</v>
      </c>
      <c r="B260" s="3414" t="s">
        <v>3333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3386</v>
      </c>
    </row>
    <row r="262" spans="1:10" x14ac:dyDescent="0.25">
      <c r="A262" t="s">
        <v>3387</v>
      </c>
    </row>
    <row r="264" spans="1:10" x14ac:dyDescent="0.25">
      <c r="A264" t="s">
        <v>3345</v>
      </c>
      <c r="B264" t="s">
        <v>3344</v>
      </c>
    </row>
    <row r="265" spans="1:10" x14ac:dyDescent="0.25">
      <c r="B265" s="1262" t="s">
        <v>3352</v>
      </c>
    </row>
    <row r="266" spans="1:10" x14ac:dyDescent="0.25">
      <c r="B266" s="1262" t="s">
        <v>3351</v>
      </c>
    </row>
    <row r="267" spans="1:10" x14ac:dyDescent="0.25">
      <c r="B267" s="1262" t="s">
        <v>3353</v>
      </c>
    </row>
    <row r="269" spans="1:10" x14ac:dyDescent="0.25">
      <c r="A269" t="s">
        <v>1318</v>
      </c>
      <c r="B269" t="s">
        <v>3330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3378</v>
      </c>
      <c r="D271" s="124"/>
    </row>
    <row r="272" spans="1:10" x14ac:dyDescent="0.25">
      <c r="B272" s="1262" t="s">
        <v>3359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3379</v>
      </c>
      <c r="D274" s="124"/>
    </row>
    <row r="275" spans="1:4" x14ac:dyDescent="0.25">
      <c r="B275" s="1262" t="s">
        <v>3359</v>
      </c>
      <c r="D275" s="124"/>
    </row>
    <row r="276" spans="1:4" x14ac:dyDescent="0.25">
      <c r="A276" t="s">
        <v>3331</v>
      </c>
      <c r="B276" t="s">
        <v>3332</v>
      </c>
      <c r="C276" s="124"/>
      <c r="D276" s="124"/>
    </row>
    <row r="277" spans="1:4" x14ac:dyDescent="0.25">
      <c r="A277" s="124"/>
      <c r="B277" s="1262" t="s">
        <v>3334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3342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3342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3334</v>
      </c>
      <c r="C283" s="124"/>
    </row>
    <row r="284" spans="1:4" x14ac:dyDescent="0.25">
      <c r="A284" t="s">
        <v>1321</v>
      </c>
      <c r="B284" t="s">
        <v>3336</v>
      </c>
      <c r="D284" s="124"/>
    </row>
    <row r="285" spans="1:4" x14ac:dyDescent="0.25">
      <c r="B285" s="1262" t="s">
        <v>3371</v>
      </c>
      <c r="C285" s="124"/>
    </row>
    <row r="286" spans="1:4" x14ac:dyDescent="0.25">
      <c r="A286" t="s">
        <v>1313</v>
      </c>
      <c r="B286" t="s">
        <v>3337</v>
      </c>
      <c r="D286" s="124"/>
    </row>
    <row r="287" spans="1:4" x14ac:dyDescent="0.25">
      <c r="B287" s="1262" t="s">
        <v>3372</v>
      </c>
      <c r="D287" s="1424"/>
    </row>
    <row r="288" spans="1:4" x14ac:dyDescent="0.25">
      <c r="A288" s="1424" t="s">
        <v>1312</v>
      </c>
      <c r="B288" t="s">
        <v>3339</v>
      </c>
      <c r="C288" s="124"/>
      <c r="D288" s="1424"/>
    </row>
    <row r="289" spans="1:4" x14ac:dyDescent="0.25">
      <c r="A289" s="124"/>
      <c r="B289" s="1262" t="s">
        <v>3338</v>
      </c>
      <c r="D289" s="124"/>
    </row>
    <row r="290" spans="1:4" x14ac:dyDescent="0.25">
      <c r="B290" t="s">
        <v>3354</v>
      </c>
      <c r="D290" s="1424"/>
    </row>
    <row r="291" spans="1:4" x14ac:dyDescent="0.25">
      <c r="B291" s="67" t="s">
        <v>3355</v>
      </c>
      <c r="D291" s="1424"/>
    </row>
    <row r="292" spans="1:4" x14ac:dyDescent="0.25">
      <c r="B292" s="1262" t="s">
        <v>3338</v>
      </c>
    </row>
    <row r="293" spans="1:4" x14ac:dyDescent="0.25">
      <c r="B293" t="s">
        <v>2512</v>
      </c>
      <c r="C293" s="124"/>
    </row>
    <row r="294" spans="1:4" x14ac:dyDescent="0.25">
      <c r="B294" s="1262" t="s">
        <v>3357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3360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3361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3362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3346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3373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3367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3366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3365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3368</v>
      </c>
      <c r="C312" s="124"/>
      <c r="D312" s="124"/>
    </row>
    <row r="313" spans="1:4" x14ac:dyDescent="0.25">
      <c r="A313" s="124"/>
      <c r="B313" s="1403" t="s">
        <v>3356</v>
      </c>
      <c r="C313" s="124"/>
      <c r="D313" s="124"/>
    </row>
    <row r="314" spans="1:4" x14ac:dyDescent="0.25">
      <c r="A314" s="124"/>
      <c r="B314" s="1403" t="s">
        <v>3369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3375</v>
      </c>
      <c r="C316" s="124"/>
      <c r="D316" s="124"/>
    </row>
    <row r="317" spans="1:4" x14ac:dyDescent="0.25">
      <c r="A317" s="124"/>
      <c r="B317" s="6" t="s">
        <v>3348</v>
      </c>
      <c r="C317" s="124"/>
      <c r="D317" s="124"/>
    </row>
    <row r="318" spans="1:4" x14ac:dyDescent="0.25">
      <c r="A318" s="124"/>
      <c r="B318" s="63" t="s">
        <v>3376</v>
      </c>
      <c r="C318" s="124"/>
      <c r="D318" s="124"/>
    </row>
    <row r="319" spans="1:4" x14ac:dyDescent="0.25">
      <c r="A319" s="1424"/>
      <c r="B319" s="1458" t="s">
        <v>3347</v>
      </c>
      <c r="C319" s="124"/>
      <c r="D319" s="124"/>
    </row>
    <row r="320" spans="1:4" x14ac:dyDescent="0.25">
      <c r="A320" s="124"/>
      <c r="B320" s="1091" t="s">
        <v>3370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3363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3364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3358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0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0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0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0</v>
      </c>
      <c r="E59" s="3309">
        <f>'1. AgeData'!D73</f>
        <v>0</v>
      </c>
      <c r="F59" s="3088">
        <f>'1. AgeData'!F73</f>
        <v>0</v>
      </c>
      <c r="G59" s="3310">
        <f>'1. AgeData'!H73</f>
        <v>0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0</v>
      </c>
      <c r="E60" s="3312">
        <f>'1. AgeData'!D74</f>
        <v>0</v>
      </c>
      <c r="F60" s="3110">
        <f>'1. AgeData'!F74</f>
        <v>0</v>
      </c>
      <c r="G60" s="3313">
        <f>'1. AgeData'!H74</f>
        <v>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0</v>
      </c>
      <c r="E63" s="3090">
        <f>'1. AgeData'!D77</f>
        <v>0</v>
      </c>
      <c r="F63" s="3305">
        <f>'1. AgeData'!F77</f>
        <v>0</v>
      </c>
      <c r="G63" s="3310">
        <f>'1. AgeData'!H77</f>
        <v>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0</v>
      </c>
      <c r="E64" s="3322">
        <f>'1. AgeData'!D78</f>
        <v>0</v>
      </c>
      <c r="F64" s="3306">
        <f>'1. AgeData'!F78</f>
        <v>0</v>
      </c>
      <c r="G64" s="3313">
        <f>'1. AgeData'!H78</f>
        <v>0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0</v>
      </c>
      <c r="E87" s="3088">
        <f>'3. WorkData'!C48</f>
        <v>0</v>
      </c>
      <c r="F87" s="3089">
        <f>'3. WorkData'!D48</f>
        <v>0</v>
      </c>
      <c r="G87" s="3090">
        <f>'3. WorkData'!E48</f>
        <v>0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0</v>
      </c>
      <c r="E88" s="3094">
        <f>'3. WorkData'!C49</f>
        <v>0</v>
      </c>
      <c r="F88" s="3095">
        <f>'3. WorkData'!D49</f>
        <v>0</v>
      </c>
      <c r="G88" s="2937">
        <f>'3. WorkData'!E49</f>
        <v>0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0</v>
      </c>
      <c r="E92" s="3088">
        <f>'3. WorkData'!H48</f>
        <v>0</v>
      </c>
      <c r="F92" s="3089">
        <f>'3. WorkData'!I48</f>
        <v>0</v>
      </c>
      <c r="G92" s="3090">
        <f>'3. WorkData'!J48</f>
        <v>0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0</v>
      </c>
      <c r="E93" s="3094">
        <f>'3. WorkData'!H49</f>
        <v>0</v>
      </c>
      <c r="F93" s="3095">
        <f>'3. WorkData'!I49</f>
        <v>0</v>
      </c>
      <c r="G93" s="2937">
        <f>'3. WorkData'!J49</f>
        <v>0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0</v>
      </c>
      <c r="E94" s="3099">
        <f>'3. WorkData'!H50</f>
        <v>0</v>
      </c>
      <c r="F94" s="3100">
        <f>'3. WorkData'!I50</f>
        <v>0</v>
      </c>
      <c r="G94" s="3101">
        <f>'3. WorkData'!J50</f>
        <v>0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0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0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0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0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0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0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62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62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0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0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0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0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0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0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0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0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0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0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0</v>
      </c>
      <c r="F164" s="2922">
        <f>'7. IRAdata'!E129</f>
        <v>0</v>
      </c>
      <c r="G164" s="2404">
        <f>'1. AgeData'!$E$49*H164+'1. AgeData'!$E$50*I164</f>
        <v>0.02</v>
      </c>
      <c r="H164" s="2923">
        <f>'7. IRAdata'!$G129</f>
        <v>0</v>
      </c>
      <c r="I164" s="2907">
        <f>100%-H164</f>
        <v>1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0</v>
      </c>
      <c r="F165" s="2925">
        <f>'7. IRAdata'!E130</f>
        <v>0</v>
      </c>
      <c r="G165" s="2517">
        <f>'1. AgeData'!$E$49*H165+'1. AgeData'!$E$50*I165</f>
        <v>0.02</v>
      </c>
      <c r="H165" s="2450">
        <f>'7. IRAdata'!$G130</f>
        <v>0</v>
      </c>
      <c r="I165" s="2908">
        <f>100%-H165</f>
        <v>1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0</v>
      </c>
      <c r="F166" s="2927">
        <f>'7. IRAdata'!E131</f>
        <v>0</v>
      </c>
      <c r="G166" s="2432">
        <f>'1. AgeData'!$E$49*H166+'1. AgeData'!$E$50*I166</f>
        <v>0.02</v>
      </c>
      <c r="H166" s="2928">
        <f>'7. IRAdata'!$G131</f>
        <v>0</v>
      </c>
      <c r="I166" s="2912">
        <f>100%-H166</f>
        <v>1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0</v>
      </c>
      <c r="F169" s="2930">
        <f>'7. IRAdata'!E135</f>
        <v>0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0</v>
      </c>
      <c r="F170" s="2931">
        <f>'7. IRAdata'!E136</f>
        <v>0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0</v>
      </c>
      <c r="F171" s="2934">
        <f>'7. IRAdata'!E137</f>
        <v>0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0</v>
      </c>
      <c r="F174" s="2381">
        <f>'7. IRAdata'!$E$176</f>
        <v>0</v>
      </c>
      <c r="G174" s="2940">
        <f>'7. IRAdata'!$F$176</f>
        <v>0</v>
      </c>
      <c r="H174" s="2940">
        <f>'7. IRAdata'!$G$176</f>
        <v>0</v>
      </c>
      <c r="I174" s="2965">
        <f>'7. IRAdata'!$H176</f>
        <v>0</v>
      </c>
      <c r="J174" s="2941">
        <f>'7. IRAdata'!$I176</f>
        <v>0</v>
      </c>
      <c r="K174" s="2942">
        <f>'7. IRAdata'!$J176</f>
        <v>0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0</v>
      </c>
      <c r="J175" s="2944">
        <f>'7. IRAdata'!$I177</f>
        <v>0</v>
      </c>
      <c r="K175" s="2945">
        <f>'7. IRAdata'!$J177</f>
        <v>0</v>
      </c>
      <c r="L175" s="2946">
        <f>'7. IRAdata'!$K177</f>
        <v>0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0</v>
      </c>
      <c r="J176" s="2947">
        <f>'7. IRAdata'!$I178</f>
        <v>0</v>
      </c>
      <c r="K176" s="2948">
        <f>'7. IRAdata'!$J178</f>
        <v>0</v>
      </c>
      <c r="L176" s="2949">
        <f>'7. IRAdata'!$K178</f>
        <v>0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0</v>
      </c>
      <c r="F179" s="2381">
        <f>'7. IRAdata'!E182</f>
        <v>0</v>
      </c>
      <c r="G179" s="2951">
        <f>'7. IRAdata'!F182</f>
        <v>0</v>
      </c>
      <c r="H179" s="2951">
        <f>'7. IRAdata'!G182</f>
        <v>0</v>
      </c>
      <c r="I179" s="2968">
        <f>'7. IRAdata'!H182</f>
        <v>0</v>
      </c>
      <c r="J179" s="2952">
        <f>'7. IRAdata'!I182</f>
        <v>0</v>
      </c>
      <c r="K179" s="2952">
        <f>'7. IRAdata'!J182</f>
        <v>0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0</v>
      </c>
      <c r="J180" s="2951">
        <f>'7. IRAdata'!I183</f>
        <v>0</v>
      </c>
      <c r="K180" s="2951">
        <f>'7. IRAdata'!J183</f>
        <v>0</v>
      </c>
      <c r="L180" s="2954">
        <f>'7. IRAdata'!K183</f>
        <v>0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0</v>
      </c>
      <c r="J181" s="2955">
        <f>'7. IRAdata'!I184</f>
        <v>0</v>
      </c>
      <c r="K181" s="2955">
        <f>'7. IRAdata'!J184</f>
        <v>0</v>
      </c>
      <c r="L181" s="2956">
        <f>'7. IRAdata'!K184</f>
        <v>0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0</v>
      </c>
      <c r="E189" s="3142">
        <f>'8. RothData'!E92</f>
        <v>0</v>
      </c>
      <c r="F189" s="2404">
        <f>'8. RothData'!F92</f>
        <v>0.02</v>
      </c>
      <c r="G189" s="2923">
        <f>'8. RothData'!G92</f>
        <v>0</v>
      </c>
      <c r="H189" s="2907">
        <f>'8. RothData'!H92</f>
        <v>1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0</v>
      </c>
      <c r="E190" s="2381">
        <f>'8. RothData'!E93</f>
        <v>0</v>
      </c>
      <c r="F190" s="2517">
        <f>'8. RothData'!F93</f>
        <v>0.02</v>
      </c>
      <c r="G190" s="2450">
        <f>'8. RothData'!G93</f>
        <v>0</v>
      </c>
      <c r="H190" s="2908">
        <f>'8. RothData'!H93</f>
        <v>1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0</v>
      </c>
      <c r="E191" s="2381">
        <f>'8. RothData'!E94</f>
        <v>0</v>
      </c>
      <c r="F191" s="2517">
        <f>'8. RothData'!F94</f>
        <v>0.02</v>
      </c>
      <c r="G191" s="2450">
        <f>'8. RothData'!G94</f>
        <v>0</v>
      </c>
      <c r="H191" s="2908">
        <f>'8. RothData'!H94</f>
        <v>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0</v>
      </c>
      <c r="E192" s="3144">
        <f>'8. RothData'!E95</f>
        <v>0</v>
      </c>
      <c r="F192" s="2432">
        <f>'8. RothData'!F95</f>
        <v>0.02</v>
      </c>
      <c r="G192" s="2928">
        <f>'8. RothData'!G95</f>
        <v>0</v>
      </c>
      <c r="H192" s="2912">
        <f>'8. RothData'!H95</f>
        <v>1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0</v>
      </c>
      <c r="E195" s="3142">
        <f>'8. RothData'!E98</f>
        <v>0</v>
      </c>
      <c r="F195" s="2404">
        <f>'8. RothData'!F98</f>
        <v>0.02</v>
      </c>
      <c r="G195" s="2923">
        <f>'8. RothData'!G98</f>
        <v>0</v>
      </c>
      <c r="H195" s="2907">
        <f>'8. RothData'!H98</f>
        <v>1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0</v>
      </c>
      <c r="E196" s="2381">
        <f>'8. RothData'!E99</f>
        <v>0</v>
      </c>
      <c r="F196" s="2517">
        <f>'8. RothData'!F99</f>
        <v>0.02</v>
      </c>
      <c r="G196" s="2450">
        <f>'8. RothData'!G99</f>
        <v>0</v>
      </c>
      <c r="H196" s="2908">
        <f>'8. RothData'!H99</f>
        <v>1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0</v>
      </c>
      <c r="E197" s="2381">
        <f>'8. RothData'!E100</f>
        <v>0</v>
      </c>
      <c r="F197" s="2517">
        <f>'8. RothData'!F100</f>
        <v>0.02</v>
      </c>
      <c r="G197" s="2450">
        <f>'8. RothData'!G100</f>
        <v>0</v>
      </c>
      <c r="H197" s="2908">
        <f>'8. RothData'!H100</f>
        <v>1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0</v>
      </c>
      <c r="E198" s="3144">
        <f>'8. RothData'!E101</f>
        <v>0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0</v>
      </c>
      <c r="E201" s="3142">
        <f>'8. RothData'!E115</f>
        <v>0</v>
      </c>
      <c r="F201" s="3151">
        <f>'8. RothData'!F115</f>
        <v>0</v>
      </c>
      <c r="G201" s="2952">
        <f>'8. RothData'!G115</f>
        <v>0</v>
      </c>
      <c r="H201" s="2968">
        <f>'8. RothData'!H115</f>
        <v>0</v>
      </c>
      <c r="I201" s="3151">
        <f>'8. RothData'!I115</f>
        <v>0</v>
      </c>
      <c r="J201" s="2953">
        <f>'8. RothData'!J115</f>
        <v>0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0</v>
      </c>
      <c r="I202" s="3152">
        <f>'8. RothData'!I116</f>
        <v>0</v>
      </c>
      <c r="J202" s="2954">
        <f>'8. RothData'!J116</f>
        <v>0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0</v>
      </c>
      <c r="I203" s="3152">
        <f>'8. RothData'!I117</f>
        <v>0</v>
      </c>
      <c r="J203" s="2954">
        <f>'8. RothData'!J117</f>
        <v>0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0</v>
      </c>
      <c r="E204" s="3144">
        <f>'8. RothData'!E118</f>
        <v>0</v>
      </c>
      <c r="F204" s="3154">
        <f>'8. RothData'!F118</f>
        <v>0</v>
      </c>
      <c r="G204" s="2955">
        <f>'8. RothData'!G118</f>
        <v>0</v>
      </c>
      <c r="H204" s="2970">
        <f>'8. RothData'!H118</f>
        <v>0</v>
      </c>
      <c r="I204" s="3154">
        <f>'8. RothData'!I118</f>
        <v>0</v>
      </c>
      <c r="J204" s="2956">
        <f>'8. RothData'!J118</f>
        <v>0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0</v>
      </c>
      <c r="E207" s="3142">
        <f>'8. RothData'!E121</f>
        <v>0</v>
      </c>
      <c r="F207" s="3151">
        <f>'8. RothData'!F121</f>
        <v>0</v>
      </c>
      <c r="G207" s="2952">
        <f>'8. RothData'!G121</f>
        <v>0</v>
      </c>
      <c r="H207" s="2968">
        <f>'8. RothData'!H121</f>
        <v>0</v>
      </c>
      <c r="I207" s="3151">
        <f>'8. RothData'!I121</f>
        <v>0</v>
      </c>
      <c r="J207" s="2953">
        <f>'8. RothData'!J121</f>
        <v>0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0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0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0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0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0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0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0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0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0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0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0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0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0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0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0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0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0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0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0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0</v>
      </c>
      <c r="B91" s="272">
        <f>'1. AgeData'!$D$28</f>
        <v>0</v>
      </c>
      <c r="C91" s="2676">
        <f t="shared" ref="C91:C127" si="0">C397+G397+C499</f>
        <v>0</v>
      </c>
      <c r="D91" s="2677">
        <f t="shared" ref="D91:D127" si="1">D397+H397+D499</f>
        <v>0</v>
      </c>
      <c r="E91" s="2694">
        <f>C91+D91</f>
        <v>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1</v>
      </c>
      <c r="B92" s="272">
        <f>B91+1</f>
        <v>1</v>
      </c>
      <c r="C92" s="2678">
        <f t="shared" si="0"/>
        <v>0</v>
      </c>
      <c r="D92" s="2679">
        <f t="shared" si="1"/>
        <v>0</v>
      </c>
      <c r="E92" s="2682">
        <f>C92+D92</f>
        <v>0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2</v>
      </c>
      <c r="B93" s="272">
        <f t="shared" si="2"/>
        <v>2</v>
      </c>
      <c r="C93" s="2678">
        <f t="shared" si="0"/>
        <v>0</v>
      </c>
      <c r="D93" s="2679">
        <f t="shared" si="1"/>
        <v>0</v>
      </c>
      <c r="E93" s="2682">
        <f t="shared" ref="E93:E127" si="3">C93+D93</f>
        <v>0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3</v>
      </c>
      <c r="B94" s="272">
        <f>B93+1</f>
        <v>3</v>
      </c>
      <c r="C94" s="2678">
        <f t="shared" si="0"/>
        <v>0</v>
      </c>
      <c r="D94" s="2679">
        <f t="shared" si="1"/>
        <v>0</v>
      </c>
      <c r="E94" s="2682">
        <f t="shared" si="3"/>
        <v>0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4</v>
      </c>
      <c r="B95" s="173">
        <f t="shared" si="2"/>
        <v>4</v>
      </c>
      <c r="C95" s="2678">
        <f t="shared" si="0"/>
        <v>0</v>
      </c>
      <c r="D95" s="2679">
        <f t="shared" si="1"/>
        <v>0</v>
      </c>
      <c r="E95" s="2682">
        <f t="shared" si="3"/>
        <v>0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5</v>
      </c>
      <c r="B96" s="173">
        <f t="shared" si="2"/>
        <v>5</v>
      </c>
      <c r="C96" s="2678">
        <f t="shared" si="0"/>
        <v>0</v>
      </c>
      <c r="D96" s="2679">
        <f t="shared" si="1"/>
        <v>0</v>
      </c>
      <c r="E96" s="2682">
        <f t="shared" si="3"/>
        <v>0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</v>
      </c>
      <c r="B97" s="173">
        <f t="shared" si="2"/>
        <v>6</v>
      </c>
      <c r="C97" s="2678">
        <f t="shared" si="0"/>
        <v>0</v>
      </c>
      <c r="D97" s="2679">
        <f t="shared" si="1"/>
        <v>0</v>
      </c>
      <c r="E97" s="2682">
        <f t="shared" si="3"/>
        <v>0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7</v>
      </c>
      <c r="B98" s="173">
        <f t="shared" si="2"/>
        <v>7</v>
      </c>
      <c r="C98" s="2678">
        <f t="shared" si="0"/>
        <v>0</v>
      </c>
      <c r="D98" s="2679">
        <f t="shared" si="1"/>
        <v>0</v>
      </c>
      <c r="E98" s="2682">
        <f t="shared" si="3"/>
        <v>0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8</v>
      </c>
      <c r="B99" s="173">
        <f t="shared" si="2"/>
        <v>8</v>
      </c>
      <c r="C99" s="2678">
        <f t="shared" si="0"/>
        <v>0</v>
      </c>
      <c r="D99" s="2679">
        <f t="shared" si="1"/>
        <v>0</v>
      </c>
      <c r="E99" s="2682">
        <f t="shared" si="3"/>
        <v>0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9</v>
      </c>
      <c r="B100" s="173">
        <f t="shared" si="2"/>
        <v>9</v>
      </c>
      <c r="C100" s="2678">
        <f t="shared" si="0"/>
        <v>0</v>
      </c>
      <c r="D100" s="2679">
        <f t="shared" si="1"/>
        <v>0</v>
      </c>
      <c r="E100" s="2682">
        <f t="shared" si="3"/>
        <v>0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10</v>
      </c>
      <c r="B101" s="173">
        <f t="shared" si="2"/>
        <v>10</v>
      </c>
      <c r="C101" s="2678">
        <f t="shared" si="0"/>
        <v>0</v>
      </c>
      <c r="D101" s="2679">
        <f t="shared" si="1"/>
        <v>0</v>
      </c>
      <c r="E101" s="2682">
        <f t="shared" si="3"/>
        <v>0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11</v>
      </c>
      <c r="B102" s="173">
        <f t="shared" si="2"/>
        <v>11</v>
      </c>
      <c r="C102" s="2678">
        <f t="shared" si="0"/>
        <v>0</v>
      </c>
      <c r="D102" s="2679">
        <f t="shared" si="1"/>
        <v>0</v>
      </c>
      <c r="E102" s="2682">
        <f t="shared" si="3"/>
        <v>0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12</v>
      </c>
      <c r="B103" s="173">
        <f t="shared" si="2"/>
        <v>12</v>
      </c>
      <c r="C103" s="2678">
        <f t="shared" si="0"/>
        <v>0</v>
      </c>
      <c r="D103" s="2679">
        <f t="shared" si="1"/>
        <v>0</v>
      </c>
      <c r="E103" s="2682">
        <f t="shared" si="3"/>
        <v>0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13</v>
      </c>
      <c r="B104" s="173">
        <f t="shared" si="2"/>
        <v>13</v>
      </c>
      <c r="C104" s="2678">
        <f t="shared" si="0"/>
        <v>0</v>
      </c>
      <c r="D104" s="2679">
        <f t="shared" si="1"/>
        <v>0</v>
      </c>
      <c r="E104" s="2682">
        <f t="shared" si="3"/>
        <v>0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14</v>
      </c>
      <c r="B105" s="173">
        <f t="shared" si="2"/>
        <v>14</v>
      </c>
      <c r="C105" s="2678">
        <f t="shared" si="0"/>
        <v>0</v>
      </c>
      <c r="D105" s="2679">
        <f t="shared" si="1"/>
        <v>0</v>
      </c>
      <c r="E105" s="2682">
        <f t="shared" si="3"/>
        <v>0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15</v>
      </c>
      <c r="B106" s="173">
        <f t="shared" si="2"/>
        <v>15</v>
      </c>
      <c r="C106" s="2678">
        <f t="shared" si="0"/>
        <v>0</v>
      </c>
      <c r="D106" s="2679">
        <f t="shared" si="1"/>
        <v>0</v>
      </c>
      <c r="E106" s="2682">
        <f t="shared" si="3"/>
        <v>0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16</v>
      </c>
      <c r="B107" s="272">
        <f t="shared" si="2"/>
        <v>16</v>
      </c>
      <c r="C107" s="2678">
        <f t="shared" si="0"/>
        <v>0</v>
      </c>
      <c r="D107" s="2679">
        <f>D413+H413+D515</f>
        <v>0</v>
      </c>
      <c r="E107" s="2682">
        <f t="shared" si="3"/>
        <v>0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17</v>
      </c>
      <c r="B108" s="272">
        <f t="shared" si="2"/>
        <v>17</v>
      </c>
      <c r="C108" s="2678">
        <f t="shared" si="0"/>
        <v>0</v>
      </c>
      <c r="D108" s="2679">
        <f t="shared" si="1"/>
        <v>0</v>
      </c>
      <c r="E108" s="2682">
        <f t="shared" si="3"/>
        <v>0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18</v>
      </c>
      <c r="B109" s="272">
        <f t="shared" si="4"/>
        <v>18</v>
      </c>
      <c r="C109" s="2678">
        <f t="shared" si="0"/>
        <v>0</v>
      </c>
      <c r="D109" s="2679">
        <f t="shared" si="1"/>
        <v>0</v>
      </c>
      <c r="E109" s="2682">
        <f t="shared" si="3"/>
        <v>0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19</v>
      </c>
      <c r="B110" s="272">
        <f t="shared" si="4"/>
        <v>19</v>
      </c>
      <c r="C110" s="2678">
        <f t="shared" si="0"/>
        <v>0</v>
      </c>
      <c r="D110" s="2679">
        <f t="shared" si="1"/>
        <v>0</v>
      </c>
      <c r="E110" s="2682">
        <f t="shared" si="3"/>
        <v>0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20</v>
      </c>
      <c r="B111" s="272">
        <f t="shared" si="4"/>
        <v>20</v>
      </c>
      <c r="C111" s="2678">
        <f t="shared" si="0"/>
        <v>0</v>
      </c>
      <c r="D111" s="2679">
        <f t="shared" si="1"/>
        <v>0</v>
      </c>
      <c r="E111" s="2682">
        <f t="shared" si="3"/>
        <v>0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21</v>
      </c>
      <c r="B112" s="272">
        <f t="shared" si="4"/>
        <v>21</v>
      </c>
      <c r="C112" s="2678">
        <f t="shared" si="0"/>
        <v>0</v>
      </c>
      <c r="D112" s="2679">
        <f t="shared" si="1"/>
        <v>0</v>
      </c>
      <c r="E112" s="2682">
        <f t="shared" si="3"/>
        <v>0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22</v>
      </c>
      <c r="B113" s="272">
        <f t="shared" si="4"/>
        <v>22</v>
      </c>
      <c r="C113" s="2678">
        <f t="shared" si="0"/>
        <v>0</v>
      </c>
      <c r="D113" s="2679">
        <f t="shared" si="1"/>
        <v>0</v>
      </c>
      <c r="E113" s="2682">
        <f t="shared" si="3"/>
        <v>0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23</v>
      </c>
      <c r="B114" s="272">
        <f t="shared" si="4"/>
        <v>23</v>
      </c>
      <c r="C114" s="2678">
        <f t="shared" si="0"/>
        <v>0</v>
      </c>
      <c r="D114" s="2679">
        <f t="shared" si="1"/>
        <v>0</v>
      </c>
      <c r="E114" s="2682">
        <f t="shared" si="3"/>
        <v>0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24</v>
      </c>
      <c r="B115" s="272">
        <f t="shared" si="4"/>
        <v>24</v>
      </c>
      <c r="C115" s="2678">
        <f t="shared" si="0"/>
        <v>0</v>
      </c>
      <c r="D115" s="2679">
        <f t="shared" si="1"/>
        <v>0</v>
      </c>
      <c r="E115" s="2682">
        <f t="shared" si="3"/>
        <v>0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25</v>
      </c>
      <c r="B116" s="272">
        <f t="shared" si="4"/>
        <v>25</v>
      </c>
      <c r="C116" s="2678">
        <f t="shared" si="0"/>
        <v>0</v>
      </c>
      <c r="D116" s="2679">
        <f t="shared" si="1"/>
        <v>0</v>
      </c>
      <c r="E116" s="2682">
        <f t="shared" si="3"/>
        <v>0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26</v>
      </c>
      <c r="B117" s="272">
        <f t="shared" si="4"/>
        <v>26</v>
      </c>
      <c r="C117" s="2678">
        <f t="shared" si="0"/>
        <v>0</v>
      </c>
      <c r="D117" s="2679">
        <f t="shared" si="1"/>
        <v>0</v>
      </c>
      <c r="E117" s="2682">
        <f t="shared" si="3"/>
        <v>0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27</v>
      </c>
      <c r="B118" s="272">
        <f t="shared" si="4"/>
        <v>27</v>
      </c>
      <c r="C118" s="2678">
        <f t="shared" si="0"/>
        <v>0</v>
      </c>
      <c r="D118" s="2679">
        <f t="shared" si="1"/>
        <v>0</v>
      </c>
      <c r="E118" s="2682">
        <f t="shared" si="3"/>
        <v>0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28</v>
      </c>
      <c r="B119" s="272">
        <f t="shared" si="4"/>
        <v>28</v>
      </c>
      <c r="C119" s="2678">
        <f t="shared" si="0"/>
        <v>0</v>
      </c>
      <c r="D119" s="2679">
        <f t="shared" si="1"/>
        <v>0</v>
      </c>
      <c r="E119" s="2682">
        <f t="shared" si="3"/>
        <v>0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29</v>
      </c>
      <c r="B120" s="272">
        <f t="shared" si="4"/>
        <v>29</v>
      </c>
      <c r="C120" s="2678">
        <f t="shared" si="0"/>
        <v>0</v>
      </c>
      <c r="D120" s="2679">
        <f t="shared" si="1"/>
        <v>0</v>
      </c>
      <c r="E120" s="2682">
        <f t="shared" si="3"/>
        <v>0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30</v>
      </c>
      <c r="B121" s="272">
        <f t="shared" si="4"/>
        <v>30</v>
      </c>
      <c r="C121" s="2678">
        <f t="shared" si="0"/>
        <v>0</v>
      </c>
      <c r="D121" s="2679">
        <f t="shared" si="1"/>
        <v>0</v>
      </c>
      <c r="E121" s="2682">
        <f t="shared" si="3"/>
        <v>0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31</v>
      </c>
      <c r="B122" s="272">
        <f t="shared" si="4"/>
        <v>31</v>
      </c>
      <c r="C122" s="2678">
        <f t="shared" si="0"/>
        <v>0</v>
      </c>
      <c r="D122" s="2679">
        <f t="shared" si="1"/>
        <v>0</v>
      </c>
      <c r="E122" s="2682">
        <f t="shared" si="3"/>
        <v>0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32</v>
      </c>
      <c r="B123" s="272">
        <f t="shared" si="4"/>
        <v>32</v>
      </c>
      <c r="C123" s="2678">
        <f t="shared" si="0"/>
        <v>0</v>
      </c>
      <c r="D123" s="2679">
        <f t="shared" si="1"/>
        <v>0</v>
      </c>
      <c r="E123" s="2682">
        <f t="shared" si="3"/>
        <v>0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33</v>
      </c>
      <c r="B124" s="272">
        <f t="shared" si="4"/>
        <v>33</v>
      </c>
      <c r="C124" s="2678">
        <f t="shared" si="0"/>
        <v>0</v>
      </c>
      <c r="D124" s="2679">
        <f t="shared" si="1"/>
        <v>0</v>
      </c>
      <c r="E124" s="2682">
        <f t="shared" si="3"/>
        <v>0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34</v>
      </c>
      <c r="B125" s="272">
        <f t="shared" si="5"/>
        <v>34</v>
      </c>
      <c r="C125" s="2678">
        <f t="shared" si="0"/>
        <v>0</v>
      </c>
      <c r="D125" s="2679">
        <f t="shared" si="1"/>
        <v>0</v>
      </c>
      <c r="E125" s="2682">
        <f t="shared" si="3"/>
        <v>0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35</v>
      </c>
      <c r="B126" s="272">
        <f t="shared" si="5"/>
        <v>35</v>
      </c>
      <c r="C126" s="2678">
        <f t="shared" si="0"/>
        <v>0</v>
      </c>
      <c r="D126" s="2679">
        <f t="shared" si="1"/>
        <v>0</v>
      </c>
      <c r="E126" s="2682">
        <f t="shared" si="3"/>
        <v>0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36</v>
      </c>
      <c r="B127" s="2697">
        <f t="shared" si="5"/>
        <v>36</v>
      </c>
      <c r="C127" s="2680">
        <f t="shared" si="0"/>
        <v>0</v>
      </c>
      <c r="D127" s="2681">
        <f t="shared" si="1"/>
        <v>0</v>
      </c>
      <c r="E127" s="2698">
        <f t="shared" si="3"/>
        <v>0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0</v>
      </c>
      <c r="B136" s="272">
        <f>'1. AgeData'!$D$28</f>
        <v>0</v>
      </c>
      <c r="C136" s="397">
        <f t="shared" ref="C136:C172" si="6">K848</f>
        <v>0</v>
      </c>
      <c r="D136" s="670">
        <f t="shared" ref="D136:D172" si="7">K627</f>
        <v>0</v>
      </c>
      <c r="E136" s="397">
        <f>G930+H930</f>
        <v>0</v>
      </c>
      <c r="F136" s="345">
        <f>'2. TaxData'!$K223</f>
        <v>0</v>
      </c>
      <c r="G136" s="106">
        <f>'2. TaxData'!$L223</f>
        <v>0</v>
      </c>
      <c r="H136" s="459">
        <f>'2. TaxData'!$M223</f>
        <v>0</v>
      </c>
      <c r="I136" s="733">
        <f>'11. CashData'!$M42+'11. CashData'!$N42</f>
        <v>0</v>
      </c>
      <c r="J136" s="217">
        <f t="shared" ref="J136:J172" si="8">C397+D397</f>
        <v>0</v>
      </c>
      <c r="K136" s="217">
        <f t="shared" ref="K136:K172" si="9">G397+H397</f>
        <v>0</v>
      </c>
      <c r="L136" s="736">
        <f t="shared" ref="L136" si="10">C499+D499</f>
        <v>0</v>
      </c>
      <c r="M136" s="405">
        <f t="shared" ref="M136" si="11">J136+K136+L136</f>
        <v>0</v>
      </c>
      <c r="N136" s="1054">
        <f>-PV('2. TaxData'!$I$62,($A136-$A$136),0,M136)</f>
        <v>0</v>
      </c>
    </row>
    <row r="137" spans="1:14" x14ac:dyDescent="0.25">
      <c r="A137" s="396">
        <f>A136+1</f>
        <v>1</v>
      </c>
      <c r="B137" s="272">
        <f>B136+1</f>
        <v>1</v>
      </c>
      <c r="C137" s="397">
        <f t="shared" si="6"/>
        <v>0</v>
      </c>
      <c r="D137" s="670">
        <f t="shared" si="7"/>
        <v>0</v>
      </c>
      <c r="E137" s="397">
        <f t="shared" ref="E137:E172" si="12">G931+H931</f>
        <v>0</v>
      </c>
      <c r="F137" s="345">
        <f>'2. TaxData'!$K224</f>
        <v>0</v>
      </c>
      <c r="G137" s="106">
        <f>'2. TaxData'!$L224</f>
        <v>0</v>
      </c>
      <c r="H137" s="459">
        <f>'2. TaxData'!$M224</f>
        <v>0</v>
      </c>
      <c r="I137" s="734">
        <f>'11. CashData'!$M43+'11. CashData'!$N43</f>
        <v>0</v>
      </c>
      <c r="J137" s="217">
        <f t="shared" si="8"/>
        <v>0</v>
      </c>
      <c r="K137" s="217">
        <f t="shared" si="9"/>
        <v>0</v>
      </c>
      <c r="L137" s="738">
        <f t="shared" ref="L137:L172" si="13">C500+D500</f>
        <v>0</v>
      </c>
      <c r="M137" s="217">
        <f t="shared" ref="M137:M172" si="14">J137+K137+L137</f>
        <v>0</v>
      </c>
      <c r="N137" s="1055">
        <f>-PV('2. TaxData'!$I$62,($A137-$A$136),0,M137)</f>
        <v>0</v>
      </c>
    </row>
    <row r="138" spans="1:14" x14ac:dyDescent="0.25">
      <c r="A138" s="396">
        <f t="shared" ref="A138:A172" si="15">A137+1</f>
        <v>2</v>
      </c>
      <c r="B138" s="272">
        <f t="shared" ref="B138:B172" si="16">B137+1</f>
        <v>2</v>
      </c>
      <c r="C138" s="397">
        <f t="shared" si="6"/>
        <v>0</v>
      </c>
      <c r="D138" s="670">
        <f t="shared" si="7"/>
        <v>0</v>
      </c>
      <c r="E138" s="397">
        <f t="shared" si="12"/>
        <v>0</v>
      </c>
      <c r="F138" s="345">
        <f>'2. TaxData'!$K225</f>
        <v>0</v>
      </c>
      <c r="G138" s="106">
        <f>'2. TaxData'!$L225</f>
        <v>0</v>
      </c>
      <c r="H138" s="459">
        <f>'2. TaxData'!$M225</f>
        <v>0</v>
      </c>
      <c r="I138" s="734">
        <f>'11. CashData'!$M44+'11. CashData'!$N44</f>
        <v>0</v>
      </c>
      <c r="J138" s="217">
        <f t="shared" si="8"/>
        <v>0</v>
      </c>
      <c r="K138" s="217">
        <f t="shared" si="9"/>
        <v>0</v>
      </c>
      <c r="L138" s="738">
        <f t="shared" si="13"/>
        <v>0</v>
      </c>
      <c r="M138" s="217">
        <f t="shared" si="14"/>
        <v>0</v>
      </c>
      <c r="N138" s="1055">
        <f>-PV('2. TaxData'!$I$62,($A138-$A$136),0,M138)</f>
        <v>0</v>
      </c>
    </row>
    <row r="139" spans="1:14" x14ac:dyDescent="0.25">
      <c r="A139" s="396">
        <f>A138+1</f>
        <v>3</v>
      </c>
      <c r="B139" s="272">
        <f>B138+1</f>
        <v>3</v>
      </c>
      <c r="C139" s="397">
        <f t="shared" si="6"/>
        <v>0</v>
      </c>
      <c r="D139" s="670">
        <f t="shared" si="7"/>
        <v>0</v>
      </c>
      <c r="E139" s="397">
        <f t="shared" si="12"/>
        <v>0</v>
      </c>
      <c r="F139" s="345">
        <f>'2. TaxData'!$K226</f>
        <v>0</v>
      </c>
      <c r="G139" s="106">
        <f>'2. TaxData'!$L226</f>
        <v>0</v>
      </c>
      <c r="H139" s="459">
        <f>'2. TaxData'!$M226</f>
        <v>0</v>
      </c>
      <c r="I139" s="734">
        <f>'11. CashData'!$M45+'11. CashData'!$N45</f>
        <v>0</v>
      </c>
      <c r="J139" s="217">
        <f t="shared" si="8"/>
        <v>0</v>
      </c>
      <c r="K139" s="217">
        <f t="shared" si="9"/>
        <v>0</v>
      </c>
      <c r="L139" s="738">
        <f t="shared" si="13"/>
        <v>0</v>
      </c>
      <c r="M139" s="217">
        <f t="shared" si="14"/>
        <v>0</v>
      </c>
      <c r="N139" s="1055">
        <f>-PV('2. TaxData'!$I$62,($A139-$A$136),0,M139)</f>
        <v>0</v>
      </c>
    </row>
    <row r="140" spans="1:14" x14ac:dyDescent="0.25">
      <c r="A140" s="552">
        <f t="shared" si="15"/>
        <v>4</v>
      </c>
      <c r="B140" s="173">
        <f t="shared" si="16"/>
        <v>4</v>
      </c>
      <c r="C140" s="548">
        <f t="shared" si="6"/>
        <v>0</v>
      </c>
      <c r="D140" s="670">
        <f t="shared" si="7"/>
        <v>0</v>
      </c>
      <c r="E140" s="548">
        <f t="shared" si="12"/>
        <v>0</v>
      </c>
      <c r="F140" s="549">
        <f>'2. TaxData'!$K227</f>
        <v>0</v>
      </c>
      <c r="G140" s="550">
        <f>'2. TaxData'!$L227</f>
        <v>0</v>
      </c>
      <c r="H140" s="551">
        <f>'2. TaxData'!$M227</f>
        <v>0</v>
      </c>
      <c r="I140" s="734">
        <f>'11. CashData'!$M46+'11. CashData'!$N46</f>
        <v>0</v>
      </c>
      <c r="J140" s="1056">
        <f t="shared" si="8"/>
        <v>0</v>
      </c>
      <c r="K140" s="1056">
        <f t="shared" si="9"/>
        <v>0</v>
      </c>
      <c r="L140" s="825">
        <f t="shared" si="13"/>
        <v>0</v>
      </c>
      <c r="M140" s="1056">
        <f t="shared" si="14"/>
        <v>0</v>
      </c>
      <c r="N140" s="1055">
        <f>-PV('2. TaxData'!$I$62,($A140-$A$136),0,M140)</f>
        <v>0</v>
      </c>
    </row>
    <row r="141" spans="1:14" x14ac:dyDescent="0.25">
      <c r="A141" s="552">
        <f t="shared" si="15"/>
        <v>5</v>
      </c>
      <c r="B141" s="173">
        <f t="shared" si="16"/>
        <v>5</v>
      </c>
      <c r="C141" s="548">
        <f t="shared" si="6"/>
        <v>0</v>
      </c>
      <c r="D141" s="670">
        <f t="shared" si="7"/>
        <v>0</v>
      </c>
      <c r="E141" s="548">
        <f t="shared" si="12"/>
        <v>0</v>
      </c>
      <c r="F141" s="549">
        <f>'2. TaxData'!$K228</f>
        <v>0</v>
      </c>
      <c r="G141" s="550">
        <f>'2. TaxData'!$L228</f>
        <v>0</v>
      </c>
      <c r="H141" s="551">
        <f>'2. TaxData'!$M228</f>
        <v>0</v>
      </c>
      <c r="I141" s="734">
        <f>'11. CashData'!$M47+'11. CashData'!$N47</f>
        <v>0</v>
      </c>
      <c r="J141" s="1056">
        <f t="shared" si="8"/>
        <v>0</v>
      </c>
      <c r="K141" s="1056">
        <f t="shared" si="9"/>
        <v>0</v>
      </c>
      <c r="L141" s="825">
        <f t="shared" si="13"/>
        <v>0</v>
      </c>
      <c r="M141" s="1056">
        <f t="shared" si="14"/>
        <v>0</v>
      </c>
      <c r="N141" s="1055">
        <f>-PV('2. TaxData'!$I$62,($A141-$A$136),0,M141)</f>
        <v>0</v>
      </c>
    </row>
    <row r="142" spans="1:14" x14ac:dyDescent="0.25">
      <c r="A142" s="552">
        <f t="shared" si="15"/>
        <v>6</v>
      </c>
      <c r="B142" s="173">
        <f t="shared" si="16"/>
        <v>6</v>
      </c>
      <c r="C142" s="548">
        <f t="shared" si="6"/>
        <v>0</v>
      </c>
      <c r="D142" s="670">
        <f t="shared" si="7"/>
        <v>0</v>
      </c>
      <c r="E142" s="548">
        <f t="shared" si="12"/>
        <v>0</v>
      </c>
      <c r="F142" s="549">
        <f>'2. TaxData'!$K229</f>
        <v>0</v>
      </c>
      <c r="G142" s="550">
        <f>'2. TaxData'!$L229</f>
        <v>0</v>
      </c>
      <c r="H142" s="551">
        <f>'2. TaxData'!$M229</f>
        <v>0</v>
      </c>
      <c r="I142" s="734">
        <f>'11. CashData'!$M48+'11. CashData'!$N48</f>
        <v>0</v>
      </c>
      <c r="J142" s="1056">
        <f t="shared" si="8"/>
        <v>0</v>
      </c>
      <c r="K142" s="1056">
        <f t="shared" si="9"/>
        <v>0</v>
      </c>
      <c r="L142" s="825">
        <f t="shared" si="13"/>
        <v>0</v>
      </c>
      <c r="M142" s="1056">
        <f t="shared" si="14"/>
        <v>0</v>
      </c>
      <c r="N142" s="1055">
        <f>-PV('2. TaxData'!$I$62,($A142-$A$136),0,M142)</f>
        <v>0</v>
      </c>
    </row>
    <row r="143" spans="1:14" x14ac:dyDescent="0.25">
      <c r="A143" s="552">
        <f t="shared" si="15"/>
        <v>7</v>
      </c>
      <c r="B143" s="173">
        <f t="shared" si="16"/>
        <v>7</v>
      </c>
      <c r="C143" s="548">
        <f t="shared" si="6"/>
        <v>0</v>
      </c>
      <c r="D143" s="840">
        <f t="shared" si="7"/>
        <v>0</v>
      </c>
      <c r="E143" s="548">
        <f t="shared" si="12"/>
        <v>0</v>
      </c>
      <c r="F143" s="549">
        <f>'2. TaxData'!$K230</f>
        <v>0</v>
      </c>
      <c r="G143" s="550">
        <f>'2. TaxData'!$L230</f>
        <v>0</v>
      </c>
      <c r="H143" s="551">
        <f>'2. TaxData'!$M230</f>
        <v>0</v>
      </c>
      <c r="I143" s="734">
        <f>'11. CashData'!$M49+'11. CashData'!$N49</f>
        <v>0</v>
      </c>
      <c r="J143" s="1056">
        <f t="shared" si="8"/>
        <v>0</v>
      </c>
      <c r="K143" s="1056">
        <f t="shared" si="9"/>
        <v>0</v>
      </c>
      <c r="L143" s="825">
        <f t="shared" si="13"/>
        <v>0</v>
      </c>
      <c r="M143" s="1056">
        <f t="shared" si="14"/>
        <v>0</v>
      </c>
      <c r="N143" s="1057">
        <f>-PV('2. TaxData'!$I$62,($A143-$A$136),0,M143)</f>
        <v>0</v>
      </c>
    </row>
    <row r="144" spans="1:14" x14ac:dyDescent="0.25">
      <c r="A144" s="552">
        <f t="shared" si="15"/>
        <v>8</v>
      </c>
      <c r="B144" s="173">
        <f t="shared" si="16"/>
        <v>8</v>
      </c>
      <c r="C144" s="548">
        <f t="shared" si="6"/>
        <v>0</v>
      </c>
      <c r="D144" s="840">
        <f t="shared" si="7"/>
        <v>0</v>
      </c>
      <c r="E144" s="548">
        <f t="shared" si="12"/>
        <v>0</v>
      </c>
      <c r="F144" s="549">
        <f>'2. TaxData'!$K231</f>
        <v>0</v>
      </c>
      <c r="G144" s="550">
        <f>'2. TaxData'!$L231</f>
        <v>0</v>
      </c>
      <c r="H144" s="551">
        <f>'2. TaxData'!$M231</f>
        <v>0</v>
      </c>
      <c r="I144" s="734">
        <f>'11. CashData'!$M50+'11. CashData'!$N50</f>
        <v>0</v>
      </c>
      <c r="J144" s="1056">
        <f t="shared" si="8"/>
        <v>0</v>
      </c>
      <c r="K144" s="1056">
        <f t="shared" si="9"/>
        <v>0</v>
      </c>
      <c r="L144" s="825">
        <f t="shared" si="13"/>
        <v>0</v>
      </c>
      <c r="M144" s="1056">
        <f t="shared" si="14"/>
        <v>0</v>
      </c>
      <c r="N144" s="1057">
        <f>-PV('2. TaxData'!$I$62,($A144-$A$136),0,M144)</f>
        <v>0</v>
      </c>
    </row>
    <row r="145" spans="1:14" x14ac:dyDescent="0.25">
      <c r="A145" s="552">
        <f t="shared" si="15"/>
        <v>9</v>
      </c>
      <c r="B145" s="173">
        <f t="shared" si="16"/>
        <v>9</v>
      </c>
      <c r="C145" s="548">
        <f t="shared" si="6"/>
        <v>0</v>
      </c>
      <c r="D145" s="840">
        <f t="shared" si="7"/>
        <v>0</v>
      </c>
      <c r="E145" s="548">
        <f t="shared" si="12"/>
        <v>0</v>
      </c>
      <c r="F145" s="549">
        <f>'2. TaxData'!$K232</f>
        <v>0</v>
      </c>
      <c r="G145" s="550">
        <f>'2. TaxData'!$L232</f>
        <v>0</v>
      </c>
      <c r="H145" s="551">
        <f>'2. TaxData'!$M232</f>
        <v>0</v>
      </c>
      <c r="I145" s="734">
        <f>'11. CashData'!$M51+'11. CashData'!$N51</f>
        <v>0</v>
      </c>
      <c r="J145" s="1056">
        <f t="shared" si="8"/>
        <v>0</v>
      </c>
      <c r="K145" s="1056">
        <f t="shared" si="9"/>
        <v>0</v>
      </c>
      <c r="L145" s="825">
        <f t="shared" si="13"/>
        <v>0</v>
      </c>
      <c r="M145" s="1056">
        <f t="shared" si="14"/>
        <v>0</v>
      </c>
      <c r="N145" s="1057">
        <f>-PV('2. TaxData'!$I$62,($A145-$A$136),0,M145)</f>
        <v>0</v>
      </c>
    </row>
    <row r="146" spans="1:14" x14ac:dyDescent="0.25">
      <c r="A146" s="552">
        <f t="shared" si="15"/>
        <v>10</v>
      </c>
      <c r="B146" s="173">
        <f t="shared" si="16"/>
        <v>10</v>
      </c>
      <c r="C146" s="548">
        <f t="shared" si="6"/>
        <v>0</v>
      </c>
      <c r="D146" s="670">
        <f t="shared" si="7"/>
        <v>0</v>
      </c>
      <c r="E146" s="548">
        <f t="shared" si="12"/>
        <v>0</v>
      </c>
      <c r="F146" s="549">
        <f>'2. TaxData'!$K233</f>
        <v>0</v>
      </c>
      <c r="G146" s="550">
        <f>'2. TaxData'!$L233</f>
        <v>0</v>
      </c>
      <c r="H146" s="551">
        <f>'2. TaxData'!$M233</f>
        <v>0</v>
      </c>
      <c r="I146" s="734">
        <f>'11. CashData'!$M52+'11. CashData'!$N52</f>
        <v>0</v>
      </c>
      <c r="J146" s="1056">
        <f t="shared" si="8"/>
        <v>0</v>
      </c>
      <c r="K146" s="1056">
        <f t="shared" si="9"/>
        <v>0</v>
      </c>
      <c r="L146" s="825">
        <f t="shared" si="13"/>
        <v>0</v>
      </c>
      <c r="M146" s="1056">
        <f t="shared" si="14"/>
        <v>0</v>
      </c>
      <c r="N146" s="1055">
        <f>-PV('2. TaxData'!$I$62,($A146-$A$136),0,M146)</f>
        <v>0</v>
      </c>
    </row>
    <row r="147" spans="1:14" x14ac:dyDescent="0.25">
      <c r="A147" s="552">
        <f t="shared" si="15"/>
        <v>11</v>
      </c>
      <c r="B147" s="173">
        <f t="shared" si="16"/>
        <v>11</v>
      </c>
      <c r="C147" s="548">
        <f t="shared" si="6"/>
        <v>0</v>
      </c>
      <c r="D147" s="670">
        <f t="shared" si="7"/>
        <v>0</v>
      </c>
      <c r="E147" s="548">
        <f t="shared" si="12"/>
        <v>0</v>
      </c>
      <c r="F147" s="549">
        <f>'2. TaxData'!$K234</f>
        <v>0</v>
      </c>
      <c r="G147" s="550">
        <f>'2. TaxData'!$L234</f>
        <v>0</v>
      </c>
      <c r="H147" s="551">
        <f>'2. TaxData'!$M234</f>
        <v>0</v>
      </c>
      <c r="I147" s="734">
        <f>'11. CashData'!$M53+'11. CashData'!$N53</f>
        <v>0</v>
      </c>
      <c r="J147" s="1056">
        <f t="shared" si="8"/>
        <v>0</v>
      </c>
      <c r="K147" s="1056">
        <f t="shared" si="9"/>
        <v>0</v>
      </c>
      <c r="L147" s="825">
        <f t="shared" si="13"/>
        <v>0</v>
      </c>
      <c r="M147" s="1056">
        <f t="shared" si="14"/>
        <v>0</v>
      </c>
      <c r="N147" s="1055">
        <f>-PV('2. TaxData'!$I$62,($A147-$A$136),0,M147)</f>
        <v>0</v>
      </c>
    </row>
    <row r="148" spans="1:14" x14ac:dyDescent="0.25">
      <c r="A148" s="552">
        <f t="shared" si="15"/>
        <v>12</v>
      </c>
      <c r="B148" s="173">
        <f t="shared" si="16"/>
        <v>12</v>
      </c>
      <c r="C148" s="548">
        <f t="shared" si="6"/>
        <v>0</v>
      </c>
      <c r="D148" s="670">
        <f t="shared" si="7"/>
        <v>0</v>
      </c>
      <c r="E148" s="548">
        <f t="shared" si="12"/>
        <v>0</v>
      </c>
      <c r="F148" s="549">
        <f>'2. TaxData'!$K235</f>
        <v>0</v>
      </c>
      <c r="G148" s="550">
        <f>'2. TaxData'!$L235</f>
        <v>0</v>
      </c>
      <c r="H148" s="551">
        <f>'2. TaxData'!$M235</f>
        <v>0</v>
      </c>
      <c r="I148" s="734">
        <f>'11. CashData'!$M54+'11. CashData'!$N54</f>
        <v>0</v>
      </c>
      <c r="J148" s="1056">
        <f t="shared" si="8"/>
        <v>0</v>
      </c>
      <c r="K148" s="1056">
        <f t="shared" si="9"/>
        <v>0</v>
      </c>
      <c r="L148" s="825">
        <f t="shared" si="13"/>
        <v>0</v>
      </c>
      <c r="M148" s="1056">
        <f t="shared" si="14"/>
        <v>0</v>
      </c>
      <c r="N148" s="1055">
        <f>-PV('2. TaxData'!$I$62,($A148-$A$136),0,M148)</f>
        <v>0</v>
      </c>
    </row>
    <row r="149" spans="1:14" x14ac:dyDescent="0.25">
      <c r="A149" s="552">
        <f t="shared" si="15"/>
        <v>13</v>
      </c>
      <c r="B149" s="173">
        <f t="shared" si="16"/>
        <v>13</v>
      </c>
      <c r="C149" s="548">
        <f t="shared" si="6"/>
        <v>0</v>
      </c>
      <c r="D149" s="670">
        <f t="shared" si="7"/>
        <v>0</v>
      </c>
      <c r="E149" s="548">
        <f t="shared" si="12"/>
        <v>0</v>
      </c>
      <c r="F149" s="549">
        <f>'2. TaxData'!$K236</f>
        <v>0</v>
      </c>
      <c r="G149" s="550">
        <f>'2. TaxData'!$L236</f>
        <v>0</v>
      </c>
      <c r="H149" s="551">
        <f>'2. TaxData'!$M236</f>
        <v>0</v>
      </c>
      <c r="I149" s="734">
        <f>'11. CashData'!$M55+'11. CashData'!$N55</f>
        <v>0</v>
      </c>
      <c r="J149" s="1056">
        <f t="shared" si="8"/>
        <v>0</v>
      </c>
      <c r="K149" s="1056">
        <f t="shared" si="9"/>
        <v>0</v>
      </c>
      <c r="L149" s="825">
        <f t="shared" si="13"/>
        <v>0</v>
      </c>
      <c r="M149" s="1056">
        <f t="shared" si="14"/>
        <v>0</v>
      </c>
      <c r="N149" s="1055">
        <f>-PV('2. TaxData'!$I$62,($A149-$A$136),0,M149)</f>
        <v>0</v>
      </c>
    </row>
    <row r="150" spans="1:14" x14ac:dyDescent="0.25">
      <c r="A150" s="552">
        <f t="shared" si="15"/>
        <v>14</v>
      </c>
      <c r="B150" s="173">
        <f t="shared" si="16"/>
        <v>14</v>
      </c>
      <c r="C150" s="548">
        <f t="shared" si="6"/>
        <v>0</v>
      </c>
      <c r="D150" s="670">
        <f t="shared" si="7"/>
        <v>0</v>
      </c>
      <c r="E150" s="548">
        <f t="shared" si="12"/>
        <v>0</v>
      </c>
      <c r="F150" s="549">
        <f>'2. TaxData'!$K237</f>
        <v>0</v>
      </c>
      <c r="G150" s="550">
        <f>'2. TaxData'!$L237</f>
        <v>0</v>
      </c>
      <c r="H150" s="551">
        <f>'2. TaxData'!$M237</f>
        <v>0</v>
      </c>
      <c r="I150" s="734">
        <f>'11. CashData'!$M56+'11. CashData'!$N56</f>
        <v>0</v>
      </c>
      <c r="J150" s="1056">
        <f t="shared" si="8"/>
        <v>0</v>
      </c>
      <c r="K150" s="1056">
        <f t="shared" si="9"/>
        <v>0</v>
      </c>
      <c r="L150" s="825">
        <f t="shared" si="13"/>
        <v>0</v>
      </c>
      <c r="M150" s="1056">
        <f t="shared" si="14"/>
        <v>0</v>
      </c>
      <c r="N150" s="1055">
        <f>-PV('2. TaxData'!$I$62,($A150-$A$136),0,M150)</f>
        <v>0</v>
      </c>
    </row>
    <row r="151" spans="1:14" x14ac:dyDescent="0.25">
      <c r="A151" s="552">
        <f t="shared" si="15"/>
        <v>15</v>
      </c>
      <c r="B151" s="173">
        <f t="shared" si="16"/>
        <v>15</v>
      </c>
      <c r="C151" s="548">
        <f t="shared" si="6"/>
        <v>0</v>
      </c>
      <c r="D151" s="670">
        <f t="shared" si="7"/>
        <v>0</v>
      </c>
      <c r="E151" s="548">
        <f t="shared" si="12"/>
        <v>0</v>
      </c>
      <c r="F151" s="549">
        <f>'2. TaxData'!$K238</f>
        <v>0</v>
      </c>
      <c r="G151" s="550">
        <f>'2. TaxData'!$L238</f>
        <v>0</v>
      </c>
      <c r="H151" s="551">
        <f>'2. TaxData'!$M238</f>
        <v>0</v>
      </c>
      <c r="I151" s="734">
        <f>'11. CashData'!$M57+'11. CashData'!$N57</f>
        <v>0</v>
      </c>
      <c r="J151" s="1056">
        <f t="shared" si="8"/>
        <v>0</v>
      </c>
      <c r="K151" s="1056">
        <f t="shared" si="9"/>
        <v>0</v>
      </c>
      <c r="L151" s="825">
        <f t="shared" si="13"/>
        <v>0</v>
      </c>
      <c r="M151" s="1056">
        <f t="shared" si="14"/>
        <v>0</v>
      </c>
      <c r="N151" s="1055">
        <f>-PV('2. TaxData'!$I$62,($A151-$A$136),0,M151)</f>
        <v>0</v>
      </c>
    </row>
    <row r="152" spans="1:14" x14ac:dyDescent="0.25">
      <c r="A152" s="396">
        <f t="shared" si="15"/>
        <v>16</v>
      </c>
      <c r="B152" s="272">
        <f t="shared" si="16"/>
        <v>16</v>
      </c>
      <c r="C152" s="397">
        <f t="shared" si="6"/>
        <v>0</v>
      </c>
      <c r="D152" s="670">
        <f t="shared" si="7"/>
        <v>0</v>
      </c>
      <c r="E152" s="397">
        <f t="shared" si="12"/>
        <v>0</v>
      </c>
      <c r="F152" s="345">
        <f>'2. TaxData'!$K239</f>
        <v>0</v>
      </c>
      <c r="G152" s="106">
        <f>'2. TaxData'!$L239</f>
        <v>0</v>
      </c>
      <c r="H152" s="459">
        <f>'2. TaxData'!$M239</f>
        <v>0</v>
      </c>
      <c r="I152" s="734">
        <f>'11. CashData'!$M58+'11. CashData'!$N58</f>
        <v>0</v>
      </c>
      <c r="J152" s="217">
        <f t="shared" si="8"/>
        <v>0</v>
      </c>
      <c r="K152" s="217">
        <f t="shared" si="9"/>
        <v>0</v>
      </c>
      <c r="L152" s="738">
        <f t="shared" si="13"/>
        <v>0</v>
      </c>
      <c r="M152" s="217">
        <f t="shared" si="14"/>
        <v>0</v>
      </c>
      <c r="N152" s="1055">
        <f>-PV('2. TaxData'!$I$62,($A152-$A$136),0,M152)</f>
        <v>0</v>
      </c>
    </row>
    <row r="153" spans="1:14" x14ac:dyDescent="0.25">
      <c r="A153" s="396">
        <f t="shared" si="15"/>
        <v>17</v>
      </c>
      <c r="B153" s="272">
        <f t="shared" si="16"/>
        <v>17</v>
      </c>
      <c r="C153" s="397">
        <f t="shared" si="6"/>
        <v>0</v>
      </c>
      <c r="D153" s="670">
        <f t="shared" si="7"/>
        <v>0</v>
      </c>
      <c r="E153" s="397">
        <f t="shared" si="12"/>
        <v>0</v>
      </c>
      <c r="F153" s="345">
        <f>'2. TaxData'!$K240</f>
        <v>0</v>
      </c>
      <c r="G153" s="106">
        <f>'2. TaxData'!$L240</f>
        <v>0</v>
      </c>
      <c r="H153" s="459">
        <f>'2. TaxData'!$M240</f>
        <v>0</v>
      </c>
      <c r="I153" s="734">
        <f>'11. CashData'!$M59+'11. CashData'!$N59</f>
        <v>0</v>
      </c>
      <c r="J153" s="217">
        <f t="shared" si="8"/>
        <v>0</v>
      </c>
      <c r="K153" s="217">
        <f t="shared" si="9"/>
        <v>0</v>
      </c>
      <c r="L153" s="738">
        <f t="shared" si="13"/>
        <v>0</v>
      </c>
      <c r="M153" s="217">
        <f t="shared" si="14"/>
        <v>0</v>
      </c>
      <c r="N153" s="1055">
        <f>-PV('2. TaxData'!$I$62,($A153-$A$136),0,M153)</f>
        <v>0</v>
      </c>
    </row>
    <row r="154" spans="1:14" x14ac:dyDescent="0.25">
      <c r="A154" s="396">
        <f t="shared" si="15"/>
        <v>18</v>
      </c>
      <c r="B154" s="272">
        <f t="shared" si="16"/>
        <v>18</v>
      </c>
      <c r="C154" s="397">
        <f t="shared" si="6"/>
        <v>0</v>
      </c>
      <c r="D154" s="670">
        <f t="shared" si="7"/>
        <v>0</v>
      </c>
      <c r="E154" s="397">
        <f t="shared" si="12"/>
        <v>0</v>
      </c>
      <c r="F154" s="345">
        <f>'2. TaxData'!$K241</f>
        <v>0</v>
      </c>
      <c r="G154" s="106">
        <f>'2. TaxData'!$L241</f>
        <v>0</v>
      </c>
      <c r="H154" s="459">
        <f>'2. TaxData'!$M241</f>
        <v>0</v>
      </c>
      <c r="I154" s="734">
        <f>'11. CashData'!$M60+'11. CashData'!$N60</f>
        <v>0</v>
      </c>
      <c r="J154" s="217">
        <f t="shared" si="8"/>
        <v>0</v>
      </c>
      <c r="K154" s="217">
        <f t="shared" si="9"/>
        <v>0</v>
      </c>
      <c r="L154" s="738">
        <f t="shared" si="13"/>
        <v>0</v>
      </c>
      <c r="M154" s="217">
        <f t="shared" si="14"/>
        <v>0</v>
      </c>
      <c r="N154" s="1055">
        <f>-PV('2. TaxData'!$I$62,($A154-$A$136),0,M154)</f>
        <v>0</v>
      </c>
    </row>
    <row r="155" spans="1:14" x14ac:dyDescent="0.25">
      <c r="A155" s="396">
        <f t="shared" si="15"/>
        <v>19</v>
      </c>
      <c r="B155" s="272">
        <f t="shared" si="16"/>
        <v>19</v>
      </c>
      <c r="C155" s="397">
        <f t="shared" si="6"/>
        <v>0</v>
      </c>
      <c r="D155" s="670">
        <f t="shared" si="7"/>
        <v>0</v>
      </c>
      <c r="E155" s="397">
        <f t="shared" si="12"/>
        <v>0</v>
      </c>
      <c r="F155" s="345">
        <f>'2. TaxData'!$K242</f>
        <v>0</v>
      </c>
      <c r="G155" s="106">
        <f>'2. TaxData'!$L242</f>
        <v>0</v>
      </c>
      <c r="H155" s="459">
        <f>'2. TaxData'!$M242</f>
        <v>0</v>
      </c>
      <c r="I155" s="734">
        <f>'11. CashData'!$M61+'11. CashData'!$N61</f>
        <v>0</v>
      </c>
      <c r="J155" s="217">
        <f t="shared" si="8"/>
        <v>0</v>
      </c>
      <c r="K155" s="217">
        <f t="shared" si="9"/>
        <v>0</v>
      </c>
      <c r="L155" s="738">
        <f t="shared" si="13"/>
        <v>0</v>
      </c>
      <c r="M155" s="217">
        <f t="shared" si="14"/>
        <v>0</v>
      </c>
      <c r="N155" s="1055">
        <f>-PV('2. TaxData'!$I$62,($A155-$A$136),0,M155)</f>
        <v>0</v>
      </c>
    </row>
    <row r="156" spans="1:14" x14ac:dyDescent="0.25">
      <c r="A156" s="396">
        <f t="shared" si="15"/>
        <v>20</v>
      </c>
      <c r="B156" s="272">
        <f t="shared" si="16"/>
        <v>20</v>
      </c>
      <c r="C156" s="397">
        <f t="shared" si="6"/>
        <v>0</v>
      </c>
      <c r="D156" s="670">
        <f t="shared" si="7"/>
        <v>0</v>
      </c>
      <c r="E156" s="397">
        <f t="shared" si="12"/>
        <v>0</v>
      </c>
      <c r="F156" s="345">
        <f>'2. TaxData'!$K243</f>
        <v>0</v>
      </c>
      <c r="G156" s="106">
        <f>'2. TaxData'!$L243</f>
        <v>0</v>
      </c>
      <c r="H156" s="459">
        <f>'2. TaxData'!$M243</f>
        <v>0</v>
      </c>
      <c r="I156" s="734">
        <f>'11. CashData'!$M62+'11. CashData'!$N62</f>
        <v>0</v>
      </c>
      <c r="J156" s="217">
        <f t="shared" si="8"/>
        <v>0</v>
      </c>
      <c r="K156" s="217">
        <f t="shared" si="9"/>
        <v>0</v>
      </c>
      <c r="L156" s="738">
        <f t="shared" si="13"/>
        <v>0</v>
      </c>
      <c r="M156" s="217">
        <f t="shared" si="14"/>
        <v>0</v>
      </c>
      <c r="N156" s="1055">
        <f>-PV('2. TaxData'!$I$62,($A156-$A$136),0,M156)</f>
        <v>0</v>
      </c>
    </row>
    <row r="157" spans="1:14" x14ac:dyDescent="0.25">
      <c r="A157" s="396">
        <f t="shared" si="15"/>
        <v>21</v>
      </c>
      <c r="B157" s="272">
        <f t="shared" si="16"/>
        <v>21</v>
      </c>
      <c r="C157" s="397">
        <f t="shared" si="6"/>
        <v>0</v>
      </c>
      <c r="D157" s="670">
        <f t="shared" si="7"/>
        <v>0</v>
      </c>
      <c r="E157" s="397">
        <f t="shared" si="12"/>
        <v>0</v>
      </c>
      <c r="F157" s="345">
        <f>'2. TaxData'!$K244</f>
        <v>0</v>
      </c>
      <c r="G157" s="106">
        <f>'2. TaxData'!$L244</f>
        <v>0</v>
      </c>
      <c r="H157" s="459">
        <f>'2. TaxData'!$M244</f>
        <v>0</v>
      </c>
      <c r="I157" s="734">
        <f>'11. CashData'!$M63+'11. CashData'!$N63</f>
        <v>0</v>
      </c>
      <c r="J157" s="217">
        <f t="shared" si="8"/>
        <v>0</v>
      </c>
      <c r="K157" s="217">
        <f t="shared" si="9"/>
        <v>0</v>
      </c>
      <c r="L157" s="738">
        <f t="shared" si="13"/>
        <v>0</v>
      </c>
      <c r="M157" s="217">
        <f t="shared" si="14"/>
        <v>0</v>
      </c>
      <c r="N157" s="1055">
        <f>-PV('2. TaxData'!$I$62,($A157-$A$136),0,M157)</f>
        <v>0</v>
      </c>
    </row>
    <row r="158" spans="1:14" x14ac:dyDescent="0.25">
      <c r="A158" s="396">
        <f t="shared" si="15"/>
        <v>22</v>
      </c>
      <c r="B158" s="272">
        <f t="shared" si="16"/>
        <v>22</v>
      </c>
      <c r="C158" s="397">
        <f t="shared" si="6"/>
        <v>0</v>
      </c>
      <c r="D158" s="670">
        <f t="shared" si="7"/>
        <v>0</v>
      </c>
      <c r="E158" s="397">
        <f t="shared" si="12"/>
        <v>0</v>
      </c>
      <c r="F158" s="345">
        <f>'2. TaxData'!$K245</f>
        <v>0</v>
      </c>
      <c r="G158" s="106">
        <f>'2. TaxData'!$L245</f>
        <v>0</v>
      </c>
      <c r="H158" s="459">
        <f>'2. TaxData'!$M245</f>
        <v>0</v>
      </c>
      <c r="I158" s="734">
        <f>'11. CashData'!$M64+'11. CashData'!$N64</f>
        <v>0</v>
      </c>
      <c r="J158" s="217">
        <f t="shared" si="8"/>
        <v>0</v>
      </c>
      <c r="K158" s="217">
        <f t="shared" si="9"/>
        <v>0</v>
      </c>
      <c r="L158" s="738">
        <f t="shared" si="13"/>
        <v>0</v>
      </c>
      <c r="M158" s="217">
        <f t="shared" si="14"/>
        <v>0</v>
      </c>
      <c r="N158" s="1055">
        <f>-PV('2. TaxData'!$I$62,($A158-$A$136),0,M158)</f>
        <v>0</v>
      </c>
    </row>
    <row r="159" spans="1:14" x14ac:dyDescent="0.25">
      <c r="A159" s="396">
        <f t="shared" si="15"/>
        <v>23</v>
      </c>
      <c r="B159" s="272">
        <f t="shared" si="16"/>
        <v>23</v>
      </c>
      <c r="C159" s="397">
        <f t="shared" si="6"/>
        <v>0</v>
      </c>
      <c r="D159" s="670">
        <f t="shared" si="7"/>
        <v>0</v>
      </c>
      <c r="E159" s="397">
        <f t="shared" si="12"/>
        <v>0</v>
      </c>
      <c r="F159" s="345">
        <f>'2. TaxData'!$K246</f>
        <v>0</v>
      </c>
      <c r="G159" s="106">
        <f>'2. TaxData'!$L246</f>
        <v>0</v>
      </c>
      <c r="H159" s="459">
        <f>'2. TaxData'!$M246</f>
        <v>0</v>
      </c>
      <c r="I159" s="734">
        <f>'11. CashData'!$M65+'11. CashData'!$N65</f>
        <v>0</v>
      </c>
      <c r="J159" s="217">
        <f t="shared" si="8"/>
        <v>0</v>
      </c>
      <c r="K159" s="217">
        <f t="shared" si="9"/>
        <v>0</v>
      </c>
      <c r="L159" s="738">
        <f t="shared" si="13"/>
        <v>0</v>
      </c>
      <c r="M159" s="217">
        <f t="shared" si="14"/>
        <v>0</v>
      </c>
      <c r="N159" s="1055">
        <f>-PV('2. TaxData'!$I$62,($A159-$A$136),0,M159)</f>
        <v>0</v>
      </c>
    </row>
    <row r="160" spans="1:14" x14ac:dyDescent="0.25">
      <c r="A160" s="396">
        <f t="shared" si="15"/>
        <v>24</v>
      </c>
      <c r="B160" s="272">
        <f t="shared" si="16"/>
        <v>24</v>
      </c>
      <c r="C160" s="397">
        <f t="shared" si="6"/>
        <v>0</v>
      </c>
      <c r="D160" s="670">
        <f t="shared" si="7"/>
        <v>0</v>
      </c>
      <c r="E160" s="397">
        <f t="shared" si="12"/>
        <v>0</v>
      </c>
      <c r="F160" s="345">
        <f>'2. TaxData'!$K247</f>
        <v>0</v>
      </c>
      <c r="G160" s="106">
        <f>'2. TaxData'!$L247</f>
        <v>0</v>
      </c>
      <c r="H160" s="459">
        <f>'2. TaxData'!$M247</f>
        <v>0</v>
      </c>
      <c r="I160" s="734">
        <f>'11. CashData'!$M66+'11. CashData'!$N66</f>
        <v>0</v>
      </c>
      <c r="J160" s="217">
        <f t="shared" si="8"/>
        <v>0</v>
      </c>
      <c r="K160" s="217">
        <f t="shared" si="9"/>
        <v>0</v>
      </c>
      <c r="L160" s="738">
        <f t="shared" si="13"/>
        <v>0</v>
      </c>
      <c r="M160" s="217">
        <f t="shared" si="14"/>
        <v>0</v>
      </c>
      <c r="N160" s="1055">
        <f>-PV('2. TaxData'!$I$62,($A160-$A$136),0,M160)</f>
        <v>0</v>
      </c>
    </row>
    <row r="161" spans="1:14" x14ac:dyDescent="0.25">
      <c r="A161" s="396">
        <f t="shared" si="15"/>
        <v>25</v>
      </c>
      <c r="B161" s="272">
        <f t="shared" si="16"/>
        <v>25</v>
      </c>
      <c r="C161" s="397">
        <f t="shared" si="6"/>
        <v>0</v>
      </c>
      <c r="D161" s="670">
        <f t="shared" si="7"/>
        <v>0</v>
      </c>
      <c r="E161" s="397">
        <f t="shared" si="12"/>
        <v>0</v>
      </c>
      <c r="F161" s="345">
        <f>'2. TaxData'!$K248</f>
        <v>0</v>
      </c>
      <c r="G161" s="106">
        <f>'2. TaxData'!$L248</f>
        <v>0</v>
      </c>
      <c r="H161" s="459">
        <f>'2. TaxData'!$M248</f>
        <v>0</v>
      </c>
      <c r="I161" s="734">
        <f>'11. CashData'!$M67+'11. CashData'!$N67</f>
        <v>0</v>
      </c>
      <c r="J161" s="217">
        <f t="shared" si="8"/>
        <v>0</v>
      </c>
      <c r="K161" s="217">
        <f t="shared" si="9"/>
        <v>0</v>
      </c>
      <c r="L161" s="738">
        <f t="shared" si="13"/>
        <v>0</v>
      </c>
      <c r="M161" s="217">
        <f t="shared" si="14"/>
        <v>0</v>
      </c>
      <c r="N161" s="1055">
        <f>-PV('2. TaxData'!$I$62,($A161-$A$136),0,M161)</f>
        <v>0</v>
      </c>
    </row>
    <row r="162" spans="1:14" x14ac:dyDescent="0.25">
      <c r="A162" s="396">
        <f t="shared" si="15"/>
        <v>26</v>
      </c>
      <c r="B162" s="272">
        <f t="shared" si="16"/>
        <v>26</v>
      </c>
      <c r="C162" s="397">
        <f t="shared" si="6"/>
        <v>0</v>
      </c>
      <c r="D162" s="670">
        <f t="shared" si="7"/>
        <v>0</v>
      </c>
      <c r="E162" s="397">
        <f t="shared" si="12"/>
        <v>0</v>
      </c>
      <c r="F162" s="345">
        <f>'2. TaxData'!$K249</f>
        <v>0</v>
      </c>
      <c r="G162" s="106">
        <f>'2. TaxData'!$L249</f>
        <v>0</v>
      </c>
      <c r="H162" s="459">
        <f>'2. TaxData'!$M249</f>
        <v>0</v>
      </c>
      <c r="I162" s="734">
        <f>'11. CashData'!$M68+'11. CashData'!$N68</f>
        <v>0</v>
      </c>
      <c r="J162" s="217">
        <f t="shared" si="8"/>
        <v>0</v>
      </c>
      <c r="K162" s="217">
        <f t="shared" si="9"/>
        <v>0</v>
      </c>
      <c r="L162" s="738">
        <f t="shared" si="13"/>
        <v>0</v>
      </c>
      <c r="M162" s="217">
        <f t="shared" si="14"/>
        <v>0</v>
      </c>
      <c r="N162" s="1055">
        <f>-PV('2. TaxData'!$I$62,($A162-$A$136),0,M162)</f>
        <v>0</v>
      </c>
    </row>
    <row r="163" spans="1:14" x14ac:dyDescent="0.25">
      <c r="A163" s="396">
        <f t="shared" si="15"/>
        <v>27</v>
      </c>
      <c r="B163" s="272">
        <f t="shared" si="16"/>
        <v>27</v>
      </c>
      <c r="C163" s="397">
        <f t="shared" si="6"/>
        <v>0</v>
      </c>
      <c r="D163" s="670">
        <f t="shared" si="7"/>
        <v>0</v>
      </c>
      <c r="E163" s="397">
        <f t="shared" si="12"/>
        <v>0</v>
      </c>
      <c r="F163" s="345">
        <f>'2. TaxData'!$K250</f>
        <v>0</v>
      </c>
      <c r="G163" s="106">
        <f>'2. TaxData'!$L250</f>
        <v>0</v>
      </c>
      <c r="H163" s="459">
        <f>'2. TaxData'!$M250</f>
        <v>0</v>
      </c>
      <c r="I163" s="734">
        <f>'11. CashData'!$M69+'11. CashData'!$N69</f>
        <v>0</v>
      </c>
      <c r="J163" s="217">
        <f t="shared" si="8"/>
        <v>0</v>
      </c>
      <c r="K163" s="217">
        <f t="shared" si="9"/>
        <v>0</v>
      </c>
      <c r="L163" s="738">
        <f t="shared" si="13"/>
        <v>0</v>
      </c>
      <c r="M163" s="217">
        <f t="shared" si="14"/>
        <v>0</v>
      </c>
      <c r="N163" s="1055">
        <f>-PV('2. TaxData'!$I$62,($A163-$A$136),0,M163)</f>
        <v>0</v>
      </c>
    </row>
    <row r="164" spans="1:14" x14ac:dyDescent="0.25">
      <c r="A164" s="396">
        <f t="shared" si="15"/>
        <v>28</v>
      </c>
      <c r="B164" s="272">
        <f t="shared" si="16"/>
        <v>28</v>
      </c>
      <c r="C164" s="397">
        <f t="shared" si="6"/>
        <v>0</v>
      </c>
      <c r="D164" s="670">
        <f t="shared" si="7"/>
        <v>0</v>
      </c>
      <c r="E164" s="397">
        <f t="shared" si="12"/>
        <v>0</v>
      </c>
      <c r="F164" s="345">
        <f>'2. TaxData'!$K251</f>
        <v>0</v>
      </c>
      <c r="G164" s="106">
        <f>'2. TaxData'!$L251</f>
        <v>0</v>
      </c>
      <c r="H164" s="459">
        <f>'2. TaxData'!$M251</f>
        <v>0</v>
      </c>
      <c r="I164" s="734">
        <f>'11. CashData'!$M70+'11. CashData'!$N70</f>
        <v>0</v>
      </c>
      <c r="J164" s="217">
        <f t="shared" si="8"/>
        <v>0</v>
      </c>
      <c r="K164" s="217">
        <f t="shared" si="9"/>
        <v>0</v>
      </c>
      <c r="L164" s="738">
        <f t="shared" si="13"/>
        <v>0</v>
      </c>
      <c r="M164" s="217">
        <f t="shared" si="14"/>
        <v>0</v>
      </c>
      <c r="N164" s="1055">
        <f>-PV('2. TaxData'!$I$62,($A164-$A$136),0,M164)</f>
        <v>0</v>
      </c>
    </row>
    <row r="165" spans="1:14" x14ac:dyDescent="0.25">
      <c r="A165" s="396">
        <f t="shared" si="15"/>
        <v>29</v>
      </c>
      <c r="B165" s="272">
        <f t="shared" si="16"/>
        <v>29</v>
      </c>
      <c r="C165" s="397">
        <f t="shared" si="6"/>
        <v>0</v>
      </c>
      <c r="D165" s="670">
        <f t="shared" si="7"/>
        <v>0</v>
      </c>
      <c r="E165" s="397">
        <f t="shared" si="12"/>
        <v>0</v>
      </c>
      <c r="F165" s="345">
        <f>'2. TaxData'!$K252</f>
        <v>0</v>
      </c>
      <c r="G165" s="106">
        <f>'2. TaxData'!$L252</f>
        <v>0</v>
      </c>
      <c r="H165" s="459">
        <f>'2. TaxData'!$M252</f>
        <v>0</v>
      </c>
      <c r="I165" s="734">
        <f>'11. CashData'!$M71+'11. CashData'!$N71</f>
        <v>0</v>
      </c>
      <c r="J165" s="217">
        <f t="shared" si="8"/>
        <v>0</v>
      </c>
      <c r="K165" s="217">
        <f t="shared" si="9"/>
        <v>0</v>
      </c>
      <c r="L165" s="738">
        <f t="shared" si="13"/>
        <v>0</v>
      </c>
      <c r="M165" s="217">
        <f t="shared" si="14"/>
        <v>0</v>
      </c>
      <c r="N165" s="1055">
        <f>-PV('2. TaxData'!$I$62,($A165-$A$136),0,M165)</f>
        <v>0</v>
      </c>
    </row>
    <row r="166" spans="1:14" x14ac:dyDescent="0.25">
      <c r="A166" s="396">
        <f t="shared" si="15"/>
        <v>30</v>
      </c>
      <c r="B166" s="272">
        <f t="shared" si="16"/>
        <v>30</v>
      </c>
      <c r="C166" s="397">
        <f t="shared" si="6"/>
        <v>0</v>
      </c>
      <c r="D166" s="670">
        <f t="shared" si="7"/>
        <v>0</v>
      </c>
      <c r="E166" s="397">
        <f t="shared" si="12"/>
        <v>0</v>
      </c>
      <c r="F166" s="345">
        <f>'2. TaxData'!$K253</f>
        <v>0</v>
      </c>
      <c r="G166" s="106">
        <f>'2. TaxData'!$L253</f>
        <v>0</v>
      </c>
      <c r="H166" s="459">
        <f>'2. TaxData'!$M253</f>
        <v>0</v>
      </c>
      <c r="I166" s="734">
        <f>'11. CashData'!$M72+'11. CashData'!$N72</f>
        <v>0</v>
      </c>
      <c r="J166" s="217">
        <f t="shared" si="8"/>
        <v>0</v>
      </c>
      <c r="K166" s="217">
        <f t="shared" si="9"/>
        <v>0</v>
      </c>
      <c r="L166" s="738">
        <f t="shared" si="13"/>
        <v>0</v>
      </c>
      <c r="M166" s="217">
        <f t="shared" si="14"/>
        <v>0</v>
      </c>
      <c r="N166" s="1055">
        <f>-PV('2. TaxData'!$I$62,($A166-$A$136),0,M166)</f>
        <v>0</v>
      </c>
    </row>
    <row r="167" spans="1:14" x14ac:dyDescent="0.25">
      <c r="A167" s="396">
        <f t="shared" si="15"/>
        <v>31</v>
      </c>
      <c r="B167" s="272">
        <f t="shared" si="16"/>
        <v>31</v>
      </c>
      <c r="C167" s="397">
        <f t="shared" si="6"/>
        <v>0</v>
      </c>
      <c r="D167" s="670">
        <f t="shared" si="7"/>
        <v>0</v>
      </c>
      <c r="E167" s="397">
        <f t="shared" si="12"/>
        <v>0</v>
      </c>
      <c r="F167" s="345">
        <f>'2. TaxData'!$K254</f>
        <v>0</v>
      </c>
      <c r="G167" s="106">
        <f>'2. TaxData'!$L254</f>
        <v>0</v>
      </c>
      <c r="H167" s="459">
        <f>'2. TaxData'!$M254</f>
        <v>0</v>
      </c>
      <c r="I167" s="734">
        <f>'11. CashData'!$M73+'11. CashData'!$N73</f>
        <v>0</v>
      </c>
      <c r="J167" s="217">
        <f t="shared" si="8"/>
        <v>0</v>
      </c>
      <c r="K167" s="217">
        <f t="shared" si="9"/>
        <v>0</v>
      </c>
      <c r="L167" s="738">
        <f t="shared" si="13"/>
        <v>0</v>
      </c>
      <c r="M167" s="217">
        <f t="shared" si="14"/>
        <v>0</v>
      </c>
      <c r="N167" s="1055">
        <f>-PV('2. TaxData'!$I$62,($A167-$A$136),0,M167)</f>
        <v>0</v>
      </c>
    </row>
    <row r="168" spans="1:14" x14ac:dyDescent="0.25">
      <c r="A168" s="396">
        <f t="shared" si="15"/>
        <v>32</v>
      </c>
      <c r="B168" s="272">
        <f t="shared" si="16"/>
        <v>32</v>
      </c>
      <c r="C168" s="397">
        <f t="shared" si="6"/>
        <v>0</v>
      </c>
      <c r="D168" s="670">
        <f t="shared" si="7"/>
        <v>0</v>
      </c>
      <c r="E168" s="397">
        <f t="shared" si="12"/>
        <v>0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0</v>
      </c>
      <c r="J168" s="217">
        <f t="shared" si="8"/>
        <v>0</v>
      </c>
      <c r="K168" s="217">
        <f t="shared" si="9"/>
        <v>0</v>
      </c>
      <c r="L168" s="738">
        <f t="shared" si="13"/>
        <v>0</v>
      </c>
      <c r="M168" s="217">
        <f t="shared" si="14"/>
        <v>0</v>
      </c>
      <c r="N168" s="1055">
        <f>-PV('2. TaxData'!$I$62,($A168-$A$136),0,M168)</f>
        <v>0</v>
      </c>
    </row>
    <row r="169" spans="1:14" x14ac:dyDescent="0.25">
      <c r="A169" s="396">
        <f t="shared" si="15"/>
        <v>33</v>
      </c>
      <c r="B169" s="272">
        <f t="shared" si="16"/>
        <v>33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0</v>
      </c>
      <c r="J169" s="217">
        <f t="shared" si="8"/>
        <v>0</v>
      </c>
      <c r="K169" s="217">
        <f t="shared" si="9"/>
        <v>0</v>
      </c>
      <c r="L169" s="738">
        <f t="shared" si="13"/>
        <v>0</v>
      </c>
      <c r="M169" s="217">
        <f t="shared" si="14"/>
        <v>0</v>
      </c>
      <c r="N169" s="1055">
        <f>-PV('2. TaxData'!$I$62,($A169-$A$136),0,M169)</f>
        <v>0</v>
      </c>
    </row>
    <row r="170" spans="1:14" x14ac:dyDescent="0.25">
      <c r="A170" s="396">
        <f t="shared" si="15"/>
        <v>34</v>
      </c>
      <c r="B170" s="272">
        <f t="shared" si="16"/>
        <v>34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0</v>
      </c>
      <c r="J170" s="217">
        <f t="shared" si="8"/>
        <v>0</v>
      </c>
      <c r="K170" s="217">
        <f t="shared" si="9"/>
        <v>0</v>
      </c>
      <c r="L170" s="738">
        <f t="shared" si="13"/>
        <v>0</v>
      </c>
      <c r="M170" s="217">
        <f t="shared" si="14"/>
        <v>0</v>
      </c>
      <c r="N170" s="1055">
        <f>-PV('2. TaxData'!$I$62,($A170-$A$136),0,M170)</f>
        <v>0</v>
      </c>
    </row>
    <row r="171" spans="1:14" x14ac:dyDescent="0.25">
      <c r="A171" s="396">
        <f t="shared" si="15"/>
        <v>35</v>
      </c>
      <c r="B171" s="272">
        <f t="shared" si="16"/>
        <v>35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0</v>
      </c>
      <c r="J171" s="217">
        <f t="shared" si="8"/>
        <v>0</v>
      </c>
      <c r="K171" s="217">
        <f t="shared" si="9"/>
        <v>0</v>
      </c>
      <c r="L171" s="738">
        <f t="shared" si="13"/>
        <v>0</v>
      </c>
      <c r="M171" s="217">
        <f t="shared" si="14"/>
        <v>0</v>
      </c>
      <c r="N171" s="1055">
        <f>-PV('2. TaxData'!$I$62,($A171-$A$136),0,M171)</f>
        <v>0</v>
      </c>
    </row>
    <row r="172" spans="1:14" ht="15.75" thickBot="1" x14ac:dyDescent="0.3">
      <c r="A172" s="398">
        <f t="shared" si="15"/>
        <v>36</v>
      </c>
      <c r="B172" s="273">
        <f t="shared" si="16"/>
        <v>36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0</v>
      </c>
      <c r="J172" s="1058">
        <f t="shared" si="8"/>
        <v>0</v>
      </c>
      <c r="K172" s="1058">
        <f t="shared" si="9"/>
        <v>0</v>
      </c>
      <c r="L172" s="740">
        <f t="shared" si="13"/>
        <v>0</v>
      </c>
      <c r="M172" s="1058">
        <f t="shared" si="14"/>
        <v>0</v>
      </c>
      <c r="N172" s="1059">
        <f>-PV('2. TaxData'!$I$62,($A172-$A$136),0,M172)</f>
        <v>0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0</v>
      </c>
      <c r="B239" s="893">
        <f>'1. AgeData'!$D$28</f>
        <v>0</v>
      </c>
      <c r="C239" s="909">
        <f>IF('S. Setup'!$K$31="used",'4. PensionData'!$G88,0)</f>
        <v>0</v>
      </c>
      <c r="D239" s="908">
        <f>IF('S. Setup'!$K$31="used",'4. PensionData'!$H88,0)</f>
        <v>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0</v>
      </c>
      <c r="H239" s="879">
        <f>IF('S. Setup'!$K$31="used",'4. PensionData'!L88,0)</f>
        <v>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0</v>
      </c>
      <c r="N239" s="882">
        <f>$G239+$H239+$I239+$J239</f>
        <v>0</v>
      </c>
    </row>
    <row r="240" spans="1:14" s="15" customFormat="1" ht="12" x14ac:dyDescent="0.2">
      <c r="A240" s="894">
        <f>A239+1</f>
        <v>1</v>
      </c>
      <c r="B240" s="895">
        <f>B239+1</f>
        <v>1</v>
      </c>
      <c r="C240" s="913">
        <f>IF('S. Setup'!$K$31="used",'4. PensionData'!$G89,0)</f>
        <v>0</v>
      </c>
      <c r="D240" s="912">
        <f>IF('S. Setup'!$K$31="used",'4. PensionData'!$H89,0)</f>
        <v>0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0</v>
      </c>
      <c r="H240" s="881">
        <f>IF('S. Setup'!$K$31="used",'4. PensionData'!L89,0)</f>
        <v>0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0</v>
      </c>
      <c r="N240" s="886">
        <f t="shared" ref="N240:N275" si="18">$G240+$H240+$I240+$J240</f>
        <v>0</v>
      </c>
    </row>
    <row r="241" spans="1:14" s="15" customFormat="1" ht="12" x14ac:dyDescent="0.2">
      <c r="A241" s="894">
        <f t="shared" ref="A241:A275" si="19">A240+1</f>
        <v>2</v>
      </c>
      <c r="B241" s="915">
        <f t="shared" ref="B241:B275" si="20">B240+1</f>
        <v>2</v>
      </c>
      <c r="C241" s="913">
        <f>IF('S. Setup'!$K$31="used",'4. PensionData'!$G90,0)</f>
        <v>0</v>
      </c>
      <c r="D241" s="912">
        <f>IF('S. Setup'!$K$31="used",'4. PensionData'!$H90,0)</f>
        <v>0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0</v>
      </c>
      <c r="H241" s="881">
        <f>IF('S. Setup'!$K$31="used",'4. PensionData'!L90,0)</f>
        <v>0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0</v>
      </c>
      <c r="N241" s="886">
        <f t="shared" si="18"/>
        <v>0</v>
      </c>
    </row>
    <row r="242" spans="1:14" s="15" customFormat="1" ht="12" x14ac:dyDescent="0.2">
      <c r="A242" s="916">
        <f t="shared" si="19"/>
        <v>3</v>
      </c>
      <c r="B242" s="895">
        <f t="shared" si="20"/>
        <v>3</v>
      </c>
      <c r="C242" s="913">
        <f>IF('S. Setup'!$K$31="used",'4. PensionData'!$G91,0)</f>
        <v>0</v>
      </c>
      <c r="D242" s="912">
        <f>IF('S. Setup'!$K$31="used",'4. PensionData'!$H91,0)</f>
        <v>0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0</v>
      </c>
      <c r="H242" s="881">
        <f>IF('S. Setup'!$K$31="used",'4. PensionData'!L91,0)</f>
        <v>0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0</v>
      </c>
      <c r="N242" s="886">
        <f t="shared" si="18"/>
        <v>0</v>
      </c>
    </row>
    <row r="243" spans="1:14" s="15" customFormat="1" ht="12" x14ac:dyDescent="0.2">
      <c r="A243" s="894">
        <f t="shared" si="19"/>
        <v>4</v>
      </c>
      <c r="B243" s="895">
        <f t="shared" si="20"/>
        <v>4</v>
      </c>
      <c r="C243" s="913">
        <f>IF('S. Setup'!$K$31="used",'4. PensionData'!$G92,0)</f>
        <v>0</v>
      </c>
      <c r="D243" s="912">
        <f>IF('S. Setup'!$K$31="used",'4. PensionData'!$H92,0)</f>
        <v>0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0</v>
      </c>
      <c r="H243" s="881">
        <f>IF('S. Setup'!$K$31="used",'4. PensionData'!L92,0)</f>
        <v>0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0</v>
      </c>
      <c r="N243" s="886">
        <f t="shared" si="18"/>
        <v>0</v>
      </c>
    </row>
    <row r="244" spans="1:14" s="15" customFormat="1" ht="12.75" customHeight="1" x14ac:dyDescent="0.2">
      <c r="A244" s="894">
        <f t="shared" si="19"/>
        <v>5</v>
      </c>
      <c r="B244" s="895">
        <f t="shared" si="20"/>
        <v>5</v>
      </c>
      <c r="C244" s="913">
        <f>IF('S. Setup'!$K$31="used",'4. PensionData'!$G93,0)</f>
        <v>0</v>
      </c>
      <c r="D244" s="912">
        <f>IF('S. Setup'!$K$31="used",'4. PensionData'!$H93,0)</f>
        <v>0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0</v>
      </c>
      <c r="H244" s="881">
        <f>IF('S. Setup'!$K$31="used",'4. PensionData'!L93,0)</f>
        <v>0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0</v>
      </c>
      <c r="N244" s="886">
        <f t="shared" si="18"/>
        <v>0</v>
      </c>
    </row>
    <row r="245" spans="1:14" s="15" customFormat="1" ht="13.5" customHeight="1" x14ac:dyDescent="0.2">
      <c r="A245" s="894">
        <f t="shared" si="19"/>
        <v>6</v>
      </c>
      <c r="B245" s="895">
        <f t="shared" si="20"/>
        <v>6</v>
      </c>
      <c r="C245" s="913">
        <f>IF('S. Setup'!$K$31="used",'4. PensionData'!$G94,0)</f>
        <v>0</v>
      </c>
      <c r="D245" s="912">
        <f>IF('S. Setup'!$K$31="used",'4. PensionData'!$H94,0)</f>
        <v>0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0</v>
      </c>
      <c r="H245" s="881">
        <f>IF('S. Setup'!$K$31="used",'4. PensionData'!L94,0)</f>
        <v>0</v>
      </c>
      <c r="I245" s="913">
        <f>IF('S. Setup'!$K$32="used",'5. SocSecData'!G130,0)</f>
        <v>0</v>
      </c>
      <c r="J245" s="881">
        <f>IF('S. Setup'!$K$32="used",'5. SocSecData'!H130,0)</f>
        <v>0</v>
      </c>
      <c r="K245" s="913">
        <f>IF('S. Setup'!$K$32="used",'5. SocSecData'!I130,0)</f>
        <v>0</v>
      </c>
      <c r="L245" s="912">
        <f>IF('S. Setup'!$K$32="used",'5. SocSecData'!J130,0)</f>
        <v>0</v>
      </c>
      <c r="M245" s="911">
        <f t="shared" si="17"/>
        <v>0</v>
      </c>
      <c r="N245" s="886">
        <f t="shared" si="18"/>
        <v>0</v>
      </c>
    </row>
    <row r="246" spans="1:14" s="15" customFormat="1" ht="12.75" customHeight="1" x14ac:dyDescent="0.2">
      <c r="A246" s="917">
        <f t="shared" si="19"/>
        <v>7</v>
      </c>
      <c r="B246" s="918">
        <f t="shared" si="20"/>
        <v>7</v>
      </c>
      <c r="C246" s="910">
        <f>IF('S. Setup'!$K$31="used",'4. PensionData'!$G95,0)</f>
        <v>0</v>
      </c>
      <c r="D246" s="919">
        <f>IF('S. Setup'!$K$31="used",'4. PensionData'!$H95,0)</f>
        <v>0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0</v>
      </c>
      <c r="H246" s="911">
        <f>IF('S. Setup'!$K$31="used",'4. PensionData'!L95,0)</f>
        <v>0</v>
      </c>
      <c r="I246" s="910">
        <f>IF('S. Setup'!$K$32="used",'5. SocSecData'!G131,0)</f>
        <v>0</v>
      </c>
      <c r="J246" s="911">
        <f>IF('S. Setup'!$K$32="used",'5. SocSecData'!H131,0)</f>
        <v>0</v>
      </c>
      <c r="K246" s="910">
        <f>IF('S. Setup'!$K$32="used",'5. SocSecData'!I131,0)</f>
        <v>0</v>
      </c>
      <c r="L246" s="919">
        <f>IF('S. Setup'!$K$32="used",'5. SocSecData'!J131,0)</f>
        <v>0</v>
      </c>
      <c r="M246" s="911">
        <f t="shared" si="17"/>
        <v>0</v>
      </c>
      <c r="N246" s="924">
        <f t="shared" si="18"/>
        <v>0</v>
      </c>
    </row>
    <row r="247" spans="1:14" s="15" customFormat="1" ht="13.5" customHeight="1" x14ac:dyDescent="0.2">
      <c r="A247" s="917">
        <f t="shared" si="19"/>
        <v>8</v>
      </c>
      <c r="B247" s="918">
        <f t="shared" si="20"/>
        <v>8</v>
      </c>
      <c r="C247" s="910">
        <f>IF('S. Setup'!$K$31="used",'4. PensionData'!$G96,0)</f>
        <v>0</v>
      </c>
      <c r="D247" s="919">
        <f>IF('S. Setup'!$K$31="used",'4. PensionData'!$H96,0)</f>
        <v>0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0</v>
      </c>
      <c r="H247" s="911">
        <f>IF('S. Setup'!$K$31="used",'4. PensionData'!L96,0)</f>
        <v>0</v>
      </c>
      <c r="I247" s="910">
        <f>IF('S. Setup'!$K$32="used",'5. SocSecData'!G132,0)</f>
        <v>0</v>
      </c>
      <c r="J247" s="911">
        <f>IF('S. Setup'!$K$32="used",'5. SocSecData'!H132,0)</f>
        <v>0</v>
      </c>
      <c r="K247" s="910">
        <f>IF('S. Setup'!$K$32="used",'5. SocSecData'!I132,0)</f>
        <v>0</v>
      </c>
      <c r="L247" s="919">
        <f>IF('S. Setup'!$K$32="used",'5. SocSecData'!J132,0)</f>
        <v>0</v>
      </c>
      <c r="M247" s="911">
        <f t="shared" si="17"/>
        <v>0</v>
      </c>
      <c r="N247" s="924">
        <f t="shared" si="18"/>
        <v>0</v>
      </c>
    </row>
    <row r="248" spans="1:14" s="15" customFormat="1" ht="12.75" customHeight="1" x14ac:dyDescent="0.2">
      <c r="A248" s="917">
        <f t="shared" si="19"/>
        <v>9</v>
      </c>
      <c r="B248" s="918">
        <f t="shared" si="20"/>
        <v>9</v>
      </c>
      <c r="C248" s="910">
        <f>IF('S. Setup'!$K$31="used",'4. PensionData'!$G97,0)</f>
        <v>0</v>
      </c>
      <c r="D248" s="919">
        <f>IF('S. Setup'!$K$31="used",'4. PensionData'!$H97,0)</f>
        <v>0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0</v>
      </c>
      <c r="H248" s="911">
        <f>IF('S. Setup'!$K$31="used",'4. PensionData'!L97,0)</f>
        <v>0</v>
      </c>
      <c r="I248" s="910">
        <f>IF('S. Setup'!$K$32="used",'5. SocSecData'!G133,0)</f>
        <v>0</v>
      </c>
      <c r="J248" s="911">
        <f>IF('S. Setup'!$K$32="used",'5. SocSecData'!H133,0)</f>
        <v>0</v>
      </c>
      <c r="K248" s="910">
        <f>IF('S. Setup'!$K$32="used",'5. SocSecData'!I133,0)</f>
        <v>0</v>
      </c>
      <c r="L248" s="919">
        <f>IF('S. Setup'!$K$32="used",'5. SocSecData'!J133,0)</f>
        <v>0</v>
      </c>
      <c r="M248" s="911">
        <f t="shared" si="17"/>
        <v>0</v>
      </c>
      <c r="N248" s="924">
        <f t="shared" si="18"/>
        <v>0</v>
      </c>
    </row>
    <row r="249" spans="1:14" s="15" customFormat="1" ht="12.75" customHeight="1" x14ac:dyDescent="0.2">
      <c r="A249" s="894">
        <f t="shared" si="19"/>
        <v>10</v>
      </c>
      <c r="B249" s="915">
        <f t="shared" si="20"/>
        <v>10</v>
      </c>
      <c r="C249" s="913">
        <f>IF('S. Setup'!$K$31="used",'4. PensionData'!$G98,0)</f>
        <v>0</v>
      </c>
      <c r="D249" s="912">
        <f>IF('S. Setup'!$K$31="used",'4. PensionData'!$H98,0)</f>
        <v>0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0</v>
      </c>
      <c r="H249" s="881">
        <f>IF('S. Setup'!$K$31="used",'4. PensionData'!L98,0)</f>
        <v>0</v>
      </c>
      <c r="I249" s="913">
        <f>IF('S. Setup'!$K$32="used",'5. SocSecData'!G134,0)</f>
        <v>0</v>
      </c>
      <c r="J249" s="881">
        <f>IF('S. Setup'!$K$32="used",'5. SocSecData'!H134,0)</f>
        <v>0</v>
      </c>
      <c r="K249" s="913">
        <f>IF('S. Setup'!$K$32="used",'5. SocSecData'!I134,0)</f>
        <v>0</v>
      </c>
      <c r="L249" s="912">
        <f>IF('S. Setup'!$K$32="used",'5. SocSecData'!J134,0)</f>
        <v>0</v>
      </c>
      <c r="M249" s="911">
        <f t="shared" si="17"/>
        <v>0</v>
      </c>
      <c r="N249" s="886">
        <f t="shared" si="18"/>
        <v>0</v>
      </c>
    </row>
    <row r="250" spans="1:14" s="15" customFormat="1" ht="12.75" customHeight="1" x14ac:dyDescent="0.2">
      <c r="A250" s="894">
        <f t="shared" si="19"/>
        <v>11</v>
      </c>
      <c r="B250" s="895">
        <f t="shared" si="20"/>
        <v>11</v>
      </c>
      <c r="C250" s="913">
        <f>IF('S. Setup'!$K$31="used",'4. PensionData'!$G99,0)</f>
        <v>0</v>
      </c>
      <c r="D250" s="912">
        <f>IF('S. Setup'!$K$31="used",'4. PensionData'!$H99,0)</f>
        <v>0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0</v>
      </c>
      <c r="H250" s="881">
        <f>IF('S. Setup'!$K$31="used",'4. PensionData'!L99,0)</f>
        <v>0</v>
      </c>
      <c r="I250" s="913">
        <f>IF('S. Setup'!$K$32="used",'5. SocSecData'!G135,0)</f>
        <v>0</v>
      </c>
      <c r="J250" s="881">
        <f>IF('S. Setup'!$K$32="used",'5. SocSecData'!H135,0)</f>
        <v>0</v>
      </c>
      <c r="K250" s="913">
        <f>IF('S. Setup'!$K$32="used",'5. SocSecData'!I135,0)</f>
        <v>0</v>
      </c>
      <c r="L250" s="912">
        <f>IF('S. Setup'!$K$32="used",'5. SocSecData'!J135,0)</f>
        <v>0</v>
      </c>
      <c r="M250" s="911">
        <f t="shared" si="17"/>
        <v>0</v>
      </c>
      <c r="N250" s="886">
        <f t="shared" si="18"/>
        <v>0</v>
      </c>
    </row>
    <row r="251" spans="1:14" s="62" customFormat="1" ht="12" customHeight="1" x14ac:dyDescent="0.2">
      <c r="A251" s="917">
        <f t="shared" si="19"/>
        <v>12</v>
      </c>
      <c r="B251" s="918">
        <f t="shared" si="20"/>
        <v>12</v>
      </c>
      <c r="C251" s="913">
        <f>IF('S. Setup'!$K$31="used",'4. PensionData'!$G100,0)</f>
        <v>0</v>
      </c>
      <c r="D251" s="912">
        <f>IF('S. Setup'!$K$31="used",'4. PensionData'!$H100,0)</f>
        <v>0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0</v>
      </c>
      <c r="H251" s="881">
        <f>IF('S. Setup'!$K$31="used",'4. PensionData'!L100,0)</f>
        <v>0</v>
      </c>
      <c r="I251" s="913">
        <f>IF('S. Setup'!$K$32="used",'5. SocSecData'!G136,0)</f>
        <v>0</v>
      </c>
      <c r="J251" s="881">
        <f>IF('S. Setup'!$K$32="used",'5. SocSecData'!H136,0)</f>
        <v>0</v>
      </c>
      <c r="K251" s="913">
        <f>IF('S. Setup'!$K$32="used",'5. SocSecData'!I136,0)</f>
        <v>0</v>
      </c>
      <c r="L251" s="912">
        <f>IF('S. Setup'!$K$32="used",'5. SocSecData'!J136,0)</f>
        <v>0</v>
      </c>
      <c r="M251" s="911">
        <f t="shared" si="17"/>
        <v>0</v>
      </c>
      <c r="N251" s="886">
        <f t="shared" si="18"/>
        <v>0</v>
      </c>
    </row>
    <row r="252" spans="1:14" s="15" customFormat="1" ht="15" customHeight="1" x14ac:dyDescent="0.2">
      <c r="A252" s="894">
        <f t="shared" si="19"/>
        <v>13</v>
      </c>
      <c r="B252" s="895">
        <f t="shared" si="20"/>
        <v>13</v>
      </c>
      <c r="C252" s="913">
        <f>IF('S. Setup'!$K$31="used",'4. PensionData'!$G101,0)</f>
        <v>0</v>
      </c>
      <c r="D252" s="912">
        <f>IF('S. Setup'!$K$31="used",'4. PensionData'!$H101,0)</f>
        <v>0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0</v>
      </c>
      <c r="H252" s="881">
        <f>IF('S. Setup'!$K$31="used",'4. PensionData'!L101,0)</f>
        <v>0</v>
      </c>
      <c r="I252" s="913">
        <f>IF('S. Setup'!$K$32="used",'5. SocSecData'!G137,0)</f>
        <v>0</v>
      </c>
      <c r="J252" s="881">
        <f>IF('S. Setup'!$K$32="used",'5. SocSecData'!H137,0)</f>
        <v>0</v>
      </c>
      <c r="K252" s="913">
        <f>IF('S. Setup'!$K$32="used",'5. SocSecData'!I137,0)</f>
        <v>0</v>
      </c>
      <c r="L252" s="912">
        <f>IF('S. Setup'!$K$32="used",'5. SocSecData'!J137,0)</f>
        <v>0</v>
      </c>
      <c r="M252" s="911">
        <f t="shared" si="17"/>
        <v>0</v>
      </c>
      <c r="N252" s="886">
        <f t="shared" si="18"/>
        <v>0</v>
      </c>
    </row>
    <row r="253" spans="1:14" s="15" customFormat="1" ht="13.5" customHeight="1" x14ac:dyDescent="0.2">
      <c r="A253" s="894">
        <f t="shared" si="19"/>
        <v>14</v>
      </c>
      <c r="B253" s="895">
        <f t="shared" si="20"/>
        <v>14</v>
      </c>
      <c r="C253" s="913">
        <f>IF('S. Setup'!$K$31="used",'4. PensionData'!$G102,0)</f>
        <v>0</v>
      </c>
      <c r="D253" s="912">
        <f>IF('S. Setup'!$K$31="used",'4. PensionData'!$H102,0)</f>
        <v>0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0</v>
      </c>
      <c r="H253" s="881">
        <f>IF('S. Setup'!$K$31="used",'4. PensionData'!L102,0)</f>
        <v>0</v>
      </c>
      <c r="I253" s="913">
        <f>IF('S. Setup'!$K$32="used",'5. SocSecData'!G138,0)</f>
        <v>0</v>
      </c>
      <c r="J253" s="881">
        <f>IF('S. Setup'!$K$32="used",'5. SocSecData'!H138,0)</f>
        <v>0</v>
      </c>
      <c r="K253" s="913">
        <f>IF('S. Setup'!$K$32="used",'5. SocSecData'!I138,0)</f>
        <v>0</v>
      </c>
      <c r="L253" s="912">
        <f>IF('S. Setup'!$K$32="used",'5. SocSecData'!J138,0)</f>
        <v>0</v>
      </c>
      <c r="M253" s="911">
        <f t="shared" si="17"/>
        <v>0</v>
      </c>
      <c r="N253" s="886">
        <f t="shared" si="18"/>
        <v>0</v>
      </c>
    </row>
    <row r="254" spans="1:14" s="15" customFormat="1" ht="14.25" customHeight="1" x14ac:dyDescent="0.2">
      <c r="A254" s="894">
        <f t="shared" si="19"/>
        <v>15</v>
      </c>
      <c r="B254" s="895">
        <f t="shared" si="20"/>
        <v>15</v>
      </c>
      <c r="C254" s="913">
        <f>IF('S. Setup'!$K$31="used",'4. PensionData'!$G103,0)</f>
        <v>0</v>
      </c>
      <c r="D254" s="912">
        <f>IF('S. Setup'!$K$31="used",'4. PensionData'!$H103,0)</f>
        <v>0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0</v>
      </c>
      <c r="H254" s="881">
        <f>IF('S. Setup'!$K$31="used",'4. PensionData'!L103,0)</f>
        <v>0</v>
      </c>
      <c r="I254" s="913">
        <f>IF('S. Setup'!$K$32="used",'5. SocSecData'!G139,0)</f>
        <v>0</v>
      </c>
      <c r="J254" s="881">
        <f>IF('S. Setup'!$K$32="used",'5. SocSecData'!H139,0)</f>
        <v>0</v>
      </c>
      <c r="K254" s="913">
        <f>IF('S. Setup'!$K$32="used",'5. SocSecData'!I139,0)</f>
        <v>0</v>
      </c>
      <c r="L254" s="912">
        <f>IF('S. Setup'!$K$32="used",'5. SocSecData'!J139,0)</f>
        <v>0</v>
      </c>
      <c r="M254" s="911">
        <f t="shared" si="17"/>
        <v>0</v>
      </c>
      <c r="N254" s="886">
        <f t="shared" si="18"/>
        <v>0</v>
      </c>
    </row>
    <row r="255" spans="1:14" s="15" customFormat="1" ht="12" x14ac:dyDescent="0.2">
      <c r="A255" s="894">
        <f t="shared" si="19"/>
        <v>16</v>
      </c>
      <c r="B255" s="895">
        <f t="shared" si="20"/>
        <v>16</v>
      </c>
      <c r="C255" s="913">
        <f>IF('S. Setup'!$K$31="used",'4. PensionData'!$G104,0)</f>
        <v>0</v>
      </c>
      <c r="D255" s="912">
        <f>IF('S. Setup'!$K$31="used",'4. PensionData'!$H104,0)</f>
        <v>0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0</v>
      </c>
      <c r="H255" s="881">
        <f>IF('S. Setup'!$K$31="used",'4. PensionData'!L104,0)</f>
        <v>0</v>
      </c>
      <c r="I255" s="913">
        <f>IF('S. Setup'!$K$32="used",'5. SocSecData'!G140,0)</f>
        <v>0</v>
      </c>
      <c r="J255" s="881">
        <f>IF('S. Setup'!$K$32="used",'5. SocSecData'!H140,0)</f>
        <v>0</v>
      </c>
      <c r="K255" s="913">
        <f>IF('S. Setup'!$K$32="used",'5. SocSecData'!I140,0)</f>
        <v>0</v>
      </c>
      <c r="L255" s="912">
        <f>IF('S. Setup'!$K$32="used",'5. SocSecData'!J140,0)</f>
        <v>0</v>
      </c>
      <c r="M255" s="911">
        <f t="shared" si="17"/>
        <v>0</v>
      </c>
      <c r="N255" s="886">
        <f t="shared" si="18"/>
        <v>0</v>
      </c>
    </row>
    <row r="256" spans="1:14" s="15" customFormat="1" ht="14.25" customHeight="1" x14ac:dyDescent="0.2">
      <c r="A256" s="894">
        <f t="shared" si="19"/>
        <v>17</v>
      </c>
      <c r="B256" s="895">
        <f t="shared" si="20"/>
        <v>17</v>
      </c>
      <c r="C256" s="913">
        <f>IF('S. Setup'!$K$31="used",'4. PensionData'!$G105,0)</f>
        <v>0</v>
      </c>
      <c r="D256" s="912">
        <f>IF('S. Setup'!$K$31="used",'4. PensionData'!$H105,0)</f>
        <v>0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0</v>
      </c>
      <c r="H256" s="881">
        <f>IF('S. Setup'!$K$31="used",'4. PensionData'!L105,0)</f>
        <v>0</v>
      </c>
      <c r="I256" s="913">
        <f>IF('S. Setup'!$K$32="used",'5. SocSecData'!G141,0)</f>
        <v>0</v>
      </c>
      <c r="J256" s="881">
        <f>IF('S. Setup'!$K$32="used",'5. SocSecData'!H141,0)</f>
        <v>0</v>
      </c>
      <c r="K256" s="913">
        <f>IF('S. Setup'!$K$32="used",'5. SocSecData'!I141,0)</f>
        <v>0</v>
      </c>
      <c r="L256" s="912">
        <f>IF('S. Setup'!$K$32="used",'5. SocSecData'!J141,0)</f>
        <v>0</v>
      </c>
      <c r="M256" s="911">
        <f t="shared" si="17"/>
        <v>0</v>
      </c>
      <c r="N256" s="886">
        <f t="shared" si="18"/>
        <v>0</v>
      </c>
    </row>
    <row r="257" spans="1:14" s="15" customFormat="1" ht="13.5" customHeight="1" x14ac:dyDescent="0.2">
      <c r="A257" s="894">
        <f t="shared" si="19"/>
        <v>18</v>
      </c>
      <c r="B257" s="895">
        <f t="shared" si="20"/>
        <v>18</v>
      </c>
      <c r="C257" s="913">
        <f>IF('S. Setup'!$K$31="used",'4. PensionData'!$G106,0)</f>
        <v>0</v>
      </c>
      <c r="D257" s="912">
        <f>IF('S. Setup'!$K$31="used",'4. PensionData'!$H106,0)</f>
        <v>0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0</v>
      </c>
      <c r="H257" s="881">
        <f>IF('S. Setup'!$K$31="used",'4. PensionData'!L106,0)</f>
        <v>0</v>
      </c>
      <c r="I257" s="913">
        <f>IF('S. Setup'!$K$32="used",'5. SocSecData'!G142,0)</f>
        <v>0</v>
      </c>
      <c r="J257" s="881">
        <f>IF('S. Setup'!$K$32="used",'5. SocSecData'!H142,0)</f>
        <v>0</v>
      </c>
      <c r="K257" s="913">
        <f>IF('S. Setup'!$K$32="used",'5. SocSecData'!I142,0)</f>
        <v>0</v>
      </c>
      <c r="L257" s="912">
        <f>IF('S. Setup'!$K$32="used",'5. SocSecData'!J142,0)</f>
        <v>0</v>
      </c>
      <c r="M257" s="911">
        <f t="shared" si="17"/>
        <v>0</v>
      </c>
      <c r="N257" s="886">
        <f t="shared" si="18"/>
        <v>0</v>
      </c>
    </row>
    <row r="258" spans="1:14" s="15" customFormat="1" ht="13.5" customHeight="1" x14ac:dyDescent="0.2">
      <c r="A258" s="894">
        <f t="shared" si="19"/>
        <v>19</v>
      </c>
      <c r="B258" s="895">
        <f t="shared" si="20"/>
        <v>19</v>
      </c>
      <c r="C258" s="913">
        <f>IF('S. Setup'!$K$31="used",'4. PensionData'!$G107,0)</f>
        <v>0</v>
      </c>
      <c r="D258" s="912">
        <f>IF('S. Setup'!$K$31="used",'4. PensionData'!$H107,0)</f>
        <v>0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0</v>
      </c>
      <c r="H258" s="881">
        <f>IF('S. Setup'!$K$31="used",'4. PensionData'!L107,0)</f>
        <v>0</v>
      </c>
      <c r="I258" s="913">
        <f>IF('S. Setup'!$K$32="used",'5. SocSecData'!G143,0)</f>
        <v>0</v>
      </c>
      <c r="J258" s="881">
        <f>IF('S. Setup'!$K$32="used",'5. SocSecData'!H143,0)</f>
        <v>0</v>
      </c>
      <c r="K258" s="913">
        <f>IF('S. Setup'!$K$32="used",'5. SocSecData'!I143,0)</f>
        <v>0</v>
      </c>
      <c r="L258" s="912">
        <f>IF('S. Setup'!$K$32="used",'5. SocSecData'!J143,0)</f>
        <v>0</v>
      </c>
      <c r="M258" s="911">
        <f t="shared" si="17"/>
        <v>0</v>
      </c>
      <c r="N258" s="886">
        <f t="shared" si="18"/>
        <v>0</v>
      </c>
    </row>
    <row r="259" spans="1:14" s="15" customFormat="1" ht="12.75" customHeight="1" x14ac:dyDescent="0.2">
      <c r="A259" s="894">
        <f t="shared" si="19"/>
        <v>20</v>
      </c>
      <c r="B259" s="895">
        <f t="shared" si="20"/>
        <v>20</v>
      </c>
      <c r="C259" s="913">
        <f>IF('S. Setup'!$K$31="used",'4. PensionData'!$G108,0)</f>
        <v>0</v>
      </c>
      <c r="D259" s="912">
        <f>IF('S. Setup'!$K$31="used",'4. PensionData'!$H108,0)</f>
        <v>0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0</v>
      </c>
      <c r="H259" s="881">
        <f>IF('S. Setup'!$K$31="used",'4. PensionData'!L108,0)</f>
        <v>0</v>
      </c>
      <c r="I259" s="913">
        <f>IF('S. Setup'!$K$32="used",'5. SocSecData'!G144,0)</f>
        <v>0</v>
      </c>
      <c r="J259" s="881">
        <f>IF('S. Setup'!$K$32="used",'5. SocSecData'!H144,0)</f>
        <v>0</v>
      </c>
      <c r="K259" s="913">
        <f>IF('S. Setup'!$K$32="used",'5. SocSecData'!I144,0)</f>
        <v>0</v>
      </c>
      <c r="L259" s="912">
        <f>IF('S. Setup'!$K$32="used",'5. SocSecData'!J144,0)</f>
        <v>0</v>
      </c>
      <c r="M259" s="911">
        <f t="shared" si="17"/>
        <v>0</v>
      </c>
      <c r="N259" s="886">
        <f t="shared" si="18"/>
        <v>0</v>
      </c>
    </row>
    <row r="260" spans="1:14" s="15" customFormat="1" ht="14.25" customHeight="1" x14ac:dyDescent="0.2">
      <c r="A260" s="894">
        <f t="shared" si="19"/>
        <v>21</v>
      </c>
      <c r="B260" s="895">
        <f t="shared" si="20"/>
        <v>21</v>
      </c>
      <c r="C260" s="913">
        <f>IF('S. Setup'!$K$31="used",'4. PensionData'!$G109,0)</f>
        <v>0</v>
      </c>
      <c r="D260" s="912">
        <f>IF('S. Setup'!$K$31="used",'4. PensionData'!$H109,0)</f>
        <v>0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0</v>
      </c>
      <c r="H260" s="881">
        <f>IF('S. Setup'!$K$31="used",'4. PensionData'!L109,0)</f>
        <v>0</v>
      </c>
      <c r="I260" s="913">
        <f>IF('S. Setup'!$K$32="used",'5. SocSecData'!G145,0)</f>
        <v>0</v>
      </c>
      <c r="J260" s="881">
        <f>IF('S. Setup'!$K$32="used",'5. SocSecData'!H145,0)</f>
        <v>0</v>
      </c>
      <c r="K260" s="913">
        <f>IF('S. Setup'!$K$32="used",'5. SocSecData'!I145,0)</f>
        <v>0</v>
      </c>
      <c r="L260" s="912">
        <f>IF('S. Setup'!$K$32="used",'5. SocSecData'!J145,0)</f>
        <v>0</v>
      </c>
      <c r="M260" s="911">
        <f t="shared" si="17"/>
        <v>0</v>
      </c>
      <c r="N260" s="886">
        <f t="shared" si="18"/>
        <v>0</v>
      </c>
    </row>
    <row r="261" spans="1:14" s="15" customFormat="1" ht="13.5" customHeight="1" x14ac:dyDescent="0.2">
      <c r="A261" s="894">
        <f t="shared" si="19"/>
        <v>22</v>
      </c>
      <c r="B261" s="895">
        <f t="shared" si="20"/>
        <v>22</v>
      </c>
      <c r="C261" s="913">
        <f>IF('S. Setup'!$K$31="used",'4. PensionData'!$G110,0)</f>
        <v>0</v>
      </c>
      <c r="D261" s="912">
        <f>IF('S. Setup'!$K$31="used",'4. PensionData'!$H110,0)</f>
        <v>0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0</v>
      </c>
      <c r="H261" s="881">
        <f>IF('S. Setup'!$K$31="used",'4. PensionData'!L110,0)</f>
        <v>0</v>
      </c>
      <c r="I261" s="913">
        <f>IF('S. Setup'!$K$32="used",'5. SocSecData'!G146,0)</f>
        <v>0</v>
      </c>
      <c r="J261" s="881">
        <f>IF('S. Setup'!$K$32="used",'5. SocSecData'!H146,0)</f>
        <v>0</v>
      </c>
      <c r="K261" s="913">
        <f>IF('S. Setup'!$K$32="used",'5. SocSecData'!I146,0)</f>
        <v>0</v>
      </c>
      <c r="L261" s="912">
        <f>IF('S. Setup'!$K$32="used",'5. SocSecData'!J146,0)</f>
        <v>0</v>
      </c>
      <c r="M261" s="911">
        <f t="shared" si="17"/>
        <v>0</v>
      </c>
      <c r="N261" s="886">
        <f t="shared" si="18"/>
        <v>0</v>
      </c>
    </row>
    <row r="262" spans="1:14" s="15" customFormat="1" ht="12" x14ac:dyDescent="0.2">
      <c r="A262" s="894">
        <f t="shared" si="19"/>
        <v>23</v>
      </c>
      <c r="B262" s="895">
        <f t="shared" si="20"/>
        <v>23</v>
      </c>
      <c r="C262" s="913">
        <f>IF('S. Setup'!$K$31="used",'4. PensionData'!$G111,0)</f>
        <v>0</v>
      </c>
      <c r="D262" s="912">
        <f>IF('S. Setup'!$K$31="used",'4. PensionData'!$H111,0)</f>
        <v>0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0</v>
      </c>
      <c r="H262" s="881">
        <f>IF('S. Setup'!$K$31="used",'4. PensionData'!L111,0)</f>
        <v>0</v>
      </c>
      <c r="I262" s="913">
        <f>IF('S. Setup'!$K$32="used",'5. SocSecData'!G147,0)</f>
        <v>0</v>
      </c>
      <c r="J262" s="881">
        <f>IF('S. Setup'!$K$32="used",'5. SocSecData'!H147,0)</f>
        <v>0</v>
      </c>
      <c r="K262" s="913">
        <f>IF('S. Setup'!$K$32="used",'5. SocSecData'!I147,0)</f>
        <v>0</v>
      </c>
      <c r="L262" s="912">
        <f>IF('S. Setup'!$K$32="used",'5. SocSecData'!J147,0)</f>
        <v>0</v>
      </c>
      <c r="M262" s="911">
        <f t="shared" si="17"/>
        <v>0</v>
      </c>
      <c r="N262" s="886">
        <f t="shared" si="18"/>
        <v>0</v>
      </c>
    </row>
    <row r="263" spans="1:14" s="15" customFormat="1" ht="13.5" customHeight="1" x14ac:dyDescent="0.2">
      <c r="A263" s="894">
        <f t="shared" si="19"/>
        <v>24</v>
      </c>
      <c r="B263" s="895">
        <f t="shared" si="20"/>
        <v>24</v>
      </c>
      <c r="C263" s="913">
        <f>IF('S. Setup'!$K$31="used",'4. PensionData'!$G112,0)</f>
        <v>0</v>
      </c>
      <c r="D263" s="912">
        <f>IF('S. Setup'!$K$31="used",'4. PensionData'!$H112,0)</f>
        <v>0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0</v>
      </c>
      <c r="H263" s="881">
        <f>IF('S. Setup'!$K$31="used",'4. PensionData'!L112,0)</f>
        <v>0</v>
      </c>
      <c r="I263" s="913">
        <f>IF('S. Setup'!$K$32="used",'5. SocSecData'!G148,0)</f>
        <v>0</v>
      </c>
      <c r="J263" s="881">
        <f>IF('S. Setup'!$K$32="used",'5. SocSecData'!H148,0)</f>
        <v>0</v>
      </c>
      <c r="K263" s="913">
        <f>IF('S. Setup'!$K$32="used",'5. SocSecData'!I148,0)</f>
        <v>0</v>
      </c>
      <c r="L263" s="912">
        <f>IF('S. Setup'!$K$32="used",'5. SocSecData'!J148,0)</f>
        <v>0</v>
      </c>
      <c r="M263" s="911">
        <f t="shared" si="17"/>
        <v>0</v>
      </c>
      <c r="N263" s="886">
        <f t="shared" si="18"/>
        <v>0</v>
      </c>
    </row>
    <row r="264" spans="1:14" s="62" customFormat="1" ht="14.25" customHeight="1" x14ac:dyDescent="0.2">
      <c r="A264" s="917">
        <f t="shared" si="19"/>
        <v>25</v>
      </c>
      <c r="B264" s="918">
        <f t="shared" si="20"/>
        <v>25</v>
      </c>
      <c r="C264" s="913">
        <f>IF('S. Setup'!$K$31="used",'4. PensionData'!$G113,0)</f>
        <v>0</v>
      </c>
      <c r="D264" s="912">
        <f>IF('S. Setup'!$K$31="used",'4. PensionData'!$H113,0)</f>
        <v>0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0</v>
      </c>
      <c r="I264" s="913">
        <f>IF('S. Setup'!$K$32="used",'5. SocSecData'!G149,0)</f>
        <v>0</v>
      </c>
      <c r="J264" s="881">
        <f>IF('S. Setup'!$K$32="used",'5. SocSecData'!H149,0)</f>
        <v>0</v>
      </c>
      <c r="K264" s="913">
        <f>IF('S. Setup'!$K$32="used",'5. SocSecData'!I149,0)</f>
        <v>0</v>
      </c>
      <c r="L264" s="912">
        <f>IF('S. Setup'!$K$32="used",'5. SocSecData'!J149,0)</f>
        <v>0</v>
      </c>
      <c r="M264" s="911">
        <f t="shared" si="17"/>
        <v>0</v>
      </c>
      <c r="N264" s="886">
        <f t="shared" si="18"/>
        <v>0</v>
      </c>
    </row>
    <row r="265" spans="1:14" s="15" customFormat="1" ht="13.5" customHeight="1" x14ac:dyDescent="0.2">
      <c r="A265" s="894">
        <f t="shared" si="19"/>
        <v>26</v>
      </c>
      <c r="B265" s="895">
        <f t="shared" si="20"/>
        <v>26</v>
      </c>
      <c r="C265" s="913">
        <f>IF('S. Setup'!$K$31="used",'4. PensionData'!$G114,0)</f>
        <v>0</v>
      </c>
      <c r="D265" s="912">
        <f>IF('S. Setup'!$K$31="used",'4. PensionData'!$H114,0)</f>
        <v>0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0</v>
      </c>
      <c r="I265" s="913">
        <f>IF('S. Setup'!$K$32="used",'5. SocSecData'!G150,0)</f>
        <v>0</v>
      </c>
      <c r="J265" s="881">
        <f>IF('S. Setup'!$K$32="used",'5. SocSecData'!H150,0)</f>
        <v>0</v>
      </c>
      <c r="K265" s="913">
        <f>IF('S. Setup'!$K$32="used",'5. SocSecData'!I150,0)</f>
        <v>0</v>
      </c>
      <c r="L265" s="912">
        <f>IF('S. Setup'!$K$32="used",'5. SocSecData'!J150,0)</f>
        <v>0</v>
      </c>
      <c r="M265" s="911">
        <f t="shared" si="17"/>
        <v>0</v>
      </c>
      <c r="N265" s="886">
        <f t="shared" si="18"/>
        <v>0</v>
      </c>
    </row>
    <row r="266" spans="1:14" s="15" customFormat="1" ht="13.5" customHeight="1" x14ac:dyDescent="0.2">
      <c r="A266" s="894">
        <f t="shared" si="19"/>
        <v>27</v>
      </c>
      <c r="B266" s="895">
        <f t="shared" si="20"/>
        <v>27</v>
      </c>
      <c r="C266" s="913">
        <f>IF('S. Setup'!$K$31="used",'4. PensionData'!$G115,0)</f>
        <v>0</v>
      </c>
      <c r="D266" s="912">
        <f>IF('S. Setup'!$K$31="used",'4. PensionData'!$H115,0)</f>
        <v>0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0</v>
      </c>
      <c r="I266" s="913">
        <f>IF('S. Setup'!$K$32="used",'5. SocSecData'!G151,0)</f>
        <v>0</v>
      </c>
      <c r="J266" s="881">
        <f>IF('S. Setup'!$K$32="used",'5. SocSecData'!H151,0)</f>
        <v>0</v>
      </c>
      <c r="K266" s="913">
        <f>IF('S. Setup'!$K$32="used",'5. SocSecData'!I151,0)</f>
        <v>0</v>
      </c>
      <c r="L266" s="912">
        <f>IF('S. Setup'!$K$32="used",'5. SocSecData'!J151,0)</f>
        <v>0</v>
      </c>
      <c r="M266" s="911">
        <f t="shared" si="17"/>
        <v>0</v>
      </c>
      <c r="N266" s="886">
        <f t="shared" si="18"/>
        <v>0</v>
      </c>
    </row>
    <row r="267" spans="1:14" s="15" customFormat="1" ht="12" customHeight="1" x14ac:dyDescent="0.2">
      <c r="A267" s="894">
        <f t="shared" si="19"/>
        <v>28</v>
      </c>
      <c r="B267" s="895">
        <f t="shared" si="20"/>
        <v>28</v>
      </c>
      <c r="C267" s="913">
        <f>IF('S. Setup'!$K$31="used",'4. PensionData'!$G116,0)</f>
        <v>0</v>
      </c>
      <c r="D267" s="912">
        <f>IF('S. Setup'!$K$31="used",'4. PensionData'!$H116,0)</f>
        <v>0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0</v>
      </c>
      <c r="I267" s="913">
        <f>IF('S. Setup'!$K$32="used",'5. SocSecData'!G152,0)</f>
        <v>0</v>
      </c>
      <c r="J267" s="881">
        <f>IF('S. Setup'!$K$32="used",'5. SocSecData'!H152,0)</f>
        <v>0</v>
      </c>
      <c r="K267" s="913">
        <f>IF('S. Setup'!$K$32="used",'5. SocSecData'!I152,0)</f>
        <v>0</v>
      </c>
      <c r="L267" s="912">
        <f>IF('S. Setup'!$K$32="used",'5. SocSecData'!J152,0)</f>
        <v>0</v>
      </c>
      <c r="M267" s="911">
        <f t="shared" si="17"/>
        <v>0</v>
      </c>
      <c r="N267" s="886">
        <f t="shared" si="18"/>
        <v>0</v>
      </c>
    </row>
    <row r="268" spans="1:14" s="15" customFormat="1" ht="12.75" customHeight="1" x14ac:dyDescent="0.2">
      <c r="A268" s="894">
        <f t="shared" si="19"/>
        <v>29</v>
      </c>
      <c r="B268" s="895">
        <f t="shared" si="20"/>
        <v>29</v>
      </c>
      <c r="C268" s="913">
        <f>IF('S. Setup'!$K$31="used",'4. PensionData'!$G117,0)</f>
        <v>0</v>
      </c>
      <c r="D268" s="912">
        <f>IF('S. Setup'!$K$31="used",'4. PensionData'!$H117,0)</f>
        <v>0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0</v>
      </c>
      <c r="I268" s="913">
        <f>IF('S. Setup'!$K$32="used",'5. SocSecData'!G153,0)</f>
        <v>0</v>
      </c>
      <c r="J268" s="881">
        <f>IF('S. Setup'!$K$32="used",'5. SocSecData'!H153,0)</f>
        <v>0</v>
      </c>
      <c r="K268" s="913">
        <f>IF('S. Setup'!$K$32="used",'5. SocSecData'!I153,0)</f>
        <v>0</v>
      </c>
      <c r="L268" s="912">
        <f>IF('S. Setup'!$K$32="used",'5. SocSecData'!J153,0)</f>
        <v>0</v>
      </c>
      <c r="M268" s="911">
        <f t="shared" si="17"/>
        <v>0</v>
      </c>
      <c r="N268" s="886">
        <f t="shared" si="18"/>
        <v>0</v>
      </c>
    </row>
    <row r="269" spans="1:14" s="15" customFormat="1" ht="13.5" customHeight="1" x14ac:dyDescent="0.2">
      <c r="A269" s="894">
        <f t="shared" si="19"/>
        <v>30</v>
      </c>
      <c r="B269" s="895">
        <f t="shared" si="20"/>
        <v>30</v>
      </c>
      <c r="C269" s="913">
        <f>IF('S. Setup'!$K$31="used",'4. PensionData'!$G118,0)</f>
        <v>0</v>
      </c>
      <c r="D269" s="912">
        <f>IF('S. Setup'!$K$31="used",'4. PensionData'!$H118,0)</f>
        <v>0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0</v>
      </c>
      <c r="I269" s="913">
        <f>IF('S. Setup'!$K$32="used",'5. SocSecData'!G154,0)</f>
        <v>0</v>
      </c>
      <c r="J269" s="881">
        <f>IF('S. Setup'!$K$32="used",'5. SocSecData'!H154,0)</f>
        <v>0</v>
      </c>
      <c r="K269" s="913">
        <f>IF('S. Setup'!$K$32="used",'5. SocSecData'!I154,0)</f>
        <v>0</v>
      </c>
      <c r="L269" s="912">
        <f>IF('S. Setup'!$K$32="used",'5. SocSecData'!J154,0)</f>
        <v>0</v>
      </c>
      <c r="M269" s="911">
        <f t="shared" si="17"/>
        <v>0</v>
      </c>
      <c r="N269" s="886">
        <f t="shared" si="18"/>
        <v>0</v>
      </c>
    </row>
    <row r="270" spans="1:14" s="15" customFormat="1" ht="13.5" customHeight="1" x14ac:dyDescent="0.2">
      <c r="A270" s="894">
        <f t="shared" si="19"/>
        <v>31</v>
      </c>
      <c r="B270" s="895">
        <f t="shared" si="20"/>
        <v>31</v>
      </c>
      <c r="C270" s="913">
        <f>IF('S. Setup'!$K$31="used",'4. PensionData'!$G119,0)</f>
        <v>0</v>
      </c>
      <c r="D270" s="912">
        <f>IF('S. Setup'!$K$31="used",'4. PensionData'!$H119,0)</f>
        <v>0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0</v>
      </c>
      <c r="I270" s="913">
        <f>IF('S. Setup'!$K$32="used",'5. SocSecData'!G155,0)</f>
        <v>0</v>
      </c>
      <c r="J270" s="881">
        <f>IF('S. Setup'!$K$32="used",'5. SocSecData'!H155,0)</f>
        <v>0</v>
      </c>
      <c r="K270" s="913">
        <f>IF('S. Setup'!$K$32="used",'5. SocSecData'!I155,0)</f>
        <v>0</v>
      </c>
      <c r="L270" s="912">
        <f>IF('S. Setup'!$K$32="used",'5. SocSecData'!J155,0)</f>
        <v>0</v>
      </c>
      <c r="M270" s="911">
        <f t="shared" si="17"/>
        <v>0</v>
      </c>
      <c r="N270" s="886">
        <f t="shared" si="18"/>
        <v>0</v>
      </c>
    </row>
    <row r="271" spans="1:14" s="15" customFormat="1" ht="15" customHeight="1" x14ac:dyDescent="0.2">
      <c r="A271" s="894">
        <f t="shared" si="19"/>
        <v>32</v>
      </c>
      <c r="B271" s="895">
        <f t="shared" si="20"/>
        <v>32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33</v>
      </c>
      <c r="B272" s="895">
        <f t="shared" si="20"/>
        <v>33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34</v>
      </c>
      <c r="B273" s="895">
        <f t="shared" si="20"/>
        <v>34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35</v>
      </c>
      <c r="B274" s="895">
        <f t="shared" si="20"/>
        <v>35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36</v>
      </c>
      <c r="B275" s="897">
        <f t="shared" si="20"/>
        <v>36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0</v>
      </c>
      <c r="B312" s="895">
        <f>'1. AgeData'!$D$28</f>
        <v>0</v>
      </c>
      <c r="C312" s="1541">
        <f>IF('S. Setup'!$K$30="used",'3. WorkData'!F68,0)</f>
        <v>0</v>
      </c>
      <c r="D312" s="1542">
        <f>IF('S. Setup'!$K$30="used",'3. WorkData'!J68,0)</f>
        <v>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0</v>
      </c>
      <c r="J312" s="903">
        <f>D312+F312+H312</f>
        <v>0</v>
      </c>
      <c r="K312" s="1185">
        <f t="shared" ref="K312:K348" si="21">C312+E312+FC312</f>
        <v>0</v>
      </c>
      <c r="L312" s="1186">
        <f>D312+F312+H312</f>
        <v>0</v>
      </c>
      <c r="M312" s="901">
        <f>K312+L312</f>
        <v>0</v>
      </c>
      <c r="N312" s="1050">
        <f t="shared" ref="N312:N348" si="22">M239+M312</f>
        <v>0</v>
      </c>
      <c r="P312" s="2186"/>
    </row>
    <row r="313" spans="1:16" s="15" customFormat="1" ht="12" x14ac:dyDescent="0.2">
      <c r="A313" s="894">
        <f>A312+1</f>
        <v>1</v>
      </c>
      <c r="B313" s="895">
        <f>B312+1</f>
        <v>1</v>
      </c>
      <c r="C313" s="901">
        <f>IF('S. Setup'!$K$30="used",'3. WorkData'!F69,0)</f>
        <v>0</v>
      </c>
      <c r="D313" s="902">
        <f>IF('S. Setup'!$K$30="used",'3. WorkData'!J69,0)</f>
        <v>0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0</v>
      </c>
      <c r="J313" s="903">
        <f t="shared" ref="J313:J348" si="24">D313+F313+H313</f>
        <v>0</v>
      </c>
      <c r="K313" s="1185">
        <f t="shared" si="21"/>
        <v>0</v>
      </c>
      <c r="L313" s="1186">
        <f t="shared" ref="L313:L348" si="25">D313+F313+H313</f>
        <v>0</v>
      </c>
      <c r="M313" s="901">
        <f>K313+L313</f>
        <v>0</v>
      </c>
      <c r="N313" s="1050">
        <f t="shared" si="22"/>
        <v>0</v>
      </c>
    </row>
    <row r="314" spans="1:16" s="15" customFormat="1" ht="12" x14ac:dyDescent="0.2">
      <c r="A314" s="894">
        <f t="shared" ref="A314:A348" si="26">A313+1</f>
        <v>2</v>
      </c>
      <c r="B314" s="915">
        <f t="shared" ref="B314:B348" si="27">B313+1</f>
        <v>2</v>
      </c>
      <c r="C314" s="901">
        <f>IF('S. Setup'!$K$30="used",'3. WorkData'!F70,0)</f>
        <v>0</v>
      </c>
      <c r="D314" s="902">
        <f>IF('S. Setup'!$K$30="used",'3. WorkData'!J70,0)</f>
        <v>0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0</v>
      </c>
      <c r="J314" s="903">
        <f t="shared" si="24"/>
        <v>0</v>
      </c>
      <c r="K314" s="1185">
        <f t="shared" si="21"/>
        <v>0</v>
      </c>
      <c r="L314" s="1186">
        <f t="shared" si="25"/>
        <v>0</v>
      </c>
      <c r="M314" s="901">
        <f t="shared" ref="M314:M348" si="28">K314+L314</f>
        <v>0</v>
      </c>
      <c r="N314" s="1050">
        <f t="shared" si="22"/>
        <v>0</v>
      </c>
    </row>
    <row r="315" spans="1:16" s="15" customFormat="1" ht="12" x14ac:dyDescent="0.2">
      <c r="A315" s="916">
        <f t="shared" si="26"/>
        <v>3</v>
      </c>
      <c r="B315" s="895">
        <f t="shared" si="27"/>
        <v>3</v>
      </c>
      <c r="C315" s="901">
        <f>IF('S. Setup'!$K$30="used",'3. WorkData'!F71,0)</f>
        <v>0</v>
      </c>
      <c r="D315" s="902">
        <f>IF('S. Setup'!$K$30="used",'3. WorkData'!J71,0)</f>
        <v>0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0</v>
      </c>
      <c r="J315" s="903">
        <f t="shared" si="24"/>
        <v>0</v>
      </c>
      <c r="K315" s="1185">
        <f t="shared" si="21"/>
        <v>0</v>
      </c>
      <c r="L315" s="1186">
        <f t="shared" si="25"/>
        <v>0</v>
      </c>
      <c r="M315" s="901">
        <f t="shared" si="28"/>
        <v>0</v>
      </c>
      <c r="N315" s="1050">
        <f t="shared" si="22"/>
        <v>0</v>
      </c>
    </row>
    <row r="316" spans="1:16" s="15" customFormat="1" ht="12" x14ac:dyDescent="0.2">
      <c r="A316" s="894">
        <f t="shared" si="26"/>
        <v>4</v>
      </c>
      <c r="B316" s="895">
        <f t="shared" si="27"/>
        <v>4</v>
      </c>
      <c r="C316" s="901">
        <f>IF('S. Setup'!$K$30="used",'3. WorkData'!F72,0)</f>
        <v>0</v>
      </c>
      <c r="D316" s="902">
        <f>IF('S. Setup'!$K$30="used",'3. WorkData'!J72,0)</f>
        <v>0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0</v>
      </c>
      <c r="J316" s="903">
        <f t="shared" si="24"/>
        <v>0</v>
      </c>
      <c r="K316" s="1185">
        <f t="shared" si="21"/>
        <v>0</v>
      </c>
      <c r="L316" s="1186">
        <f t="shared" si="25"/>
        <v>0</v>
      </c>
      <c r="M316" s="901">
        <f t="shared" si="28"/>
        <v>0</v>
      </c>
      <c r="N316" s="1050">
        <f t="shared" si="22"/>
        <v>0</v>
      </c>
    </row>
    <row r="317" spans="1:16" s="15" customFormat="1" ht="12" x14ac:dyDescent="0.2">
      <c r="A317" s="894">
        <f t="shared" si="26"/>
        <v>5</v>
      </c>
      <c r="B317" s="895">
        <f t="shared" si="27"/>
        <v>5</v>
      </c>
      <c r="C317" s="901">
        <f>IF('S. Setup'!$K$30="used",'3. WorkData'!F73,0)</f>
        <v>0</v>
      </c>
      <c r="D317" s="902">
        <f>IF('S. Setup'!$K$30="used",'3. WorkData'!J73,0)</f>
        <v>0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0</v>
      </c>
      <c r="J317" s="903">
        <f t="shared" si="24"/>
        <v>0</v>
      </c>
      <c r="K317" s="1185">
        <f t="shared" si="21"/>
        <v>0</v>
      </c>
      <c r="L317" s="1186">
        <f t="shared" si="25"/>
        <v>0</v>
      </c>
      <c r="M317" s="901">
        <f t="shared" si="28"/>
        <v>0</v>
      </c>
      <c r="N317" s="1050">
        <f t="shared" si="22"/>
        <v>0</v>
      </c>
    </row>
    <row r="318" spans="1:16" s="15" customFormat="1" ht="12" x14ac:dyDescent="0.2">
      <c r="A318" s="894">
        <f t="shared" si="26"/>
        <v>6</v>
      </c>
      <c r="B318" s="895">
        <f t="shared" si="27"/>
        <v>6</v>
      </c>
      <c r="C318" s="901">
        <f>IF('S. Setup'!$K$30="used",'3. WorkData'!F74,0)</f>
        <v>0</v>
      </c>
      <c r="D318" s="902">
        <f>IF('S. Setup'!$K$30="used",'3. WorkData'!J74,0)</f>
        <v>0</v>
      </c>
      <c r="E318" s="901">
        <f>IF('S. Setup'!$K$33="used",'6. AnnuityData'!C106,0)</f>
        <v>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0</v>
      </c>
      <c r="J318" s="903">
        <f t="shared" si="24"/>
        <v>0</v>
      </c>
      <c r="K318" s="1185">
        <f t="shared" si="21"/>
        <v>0</v>
      </c>
      <c r="L318" s="1186">
        <f t="shared" si="25"/>
        <v>0</v>
      </c>
      <c r="M318" s="901">
        <f t="shared" si="28"/>
        <v>0</v>
      </c>
      <c r="N318" s="1050">
        <f t="shared" si="22"/>
        <v>0</v>
      </c>
    </row>
    <row r="319" spans="1:16" s="15" customFormat="1" ht="12" x14ac:dyDescent="0.2">
      <c r="A319" s="894">
        <f t="shared" si="26"/>
        <v>7</v>
      </c>
      <c r="B319" s="895">
        <f t="shared" si="27"/>
        <v>7</v>
      </c>
      <c r="C319" s="901">
        <f>IF('S. Setup'!$K$30="used",'3. WorkData'!F75,0)</f>
        <v>0</v>
      </c>
      <c r="D319" s="902">
        <f>IF('S. Setup'!$K$30="used",'3. WorkData'!J75,0)</f>
        <v>0</v>
      </c>
      <c r="E319" s="901">
        <f>IF('S. Setup'!$K$33="used",'6. AnnuityData'!C107,0)</f>
        <v>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0</v>
      </c>
      <c r="J319" s="903">
        <f t="shared" si="24"/>
        <v>0</v>
      </c>
      <c r="K319" s="1185">
        <f t="shared" si="21"/>
        <v>0</v>
      </c>
      <c r="L319" s="1186">
        <f t="shared" si="25"/>
        <v>0</v>
      </c>
      <c r="M319" s="901">
        <f t="shared" si="28"/>
        <v>0</v>
      </c>
      <c r="N319" s="1050">
        <f t="shared" si="22"/>
        <v>0</v>
      </c>
    </row>
    <row r="320" spans="1:16" s="15" customFormat="1" ht="12" x14ac:dyDescent="0.2">
      <c r="A320" s="894">
        <f t="shared" si="26"/>
        <v>8</v>
      </c>
      <c r="B320" s="895">
        <f t="shared" si="27"/>
        <v>8</v>
      </c>
      <c r="C320" s="901">
        <f>IF('S. Setup'!$K$30="used",'3. WorkData'!F76,0)</f>
        <v>0</v>
      </c>
      <c r="D320" s="902">
        <f>IF('S. Setup'!$K$30="used",'3. WorkData'!J76,0)</f>
        <v>0</v>
      </c>
      <c r="E320" s="901">
        <f>IF('S. Setup'!$K$33="used",'6. AnnuityData'!C108,0)</f>
        <v>0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0</v>
      </c>
      <c r="J320" s="903">
        <f t="shared" si="24"/>
        <v>0</v>
      </c>
      <c r="K320" s="1185">
        <f t="shared" si="21"/>
        <v>0</v>
      </c>
      <c r="L320" s="1186">
        <f t="shared" si="25"/>
        <v>0</v>
      </c>
      <c r="M320" s="901">
        <f t="shared" si="28"/>
        <v>0</v>
      </c>
      <c r="N320" s="1050">
        <f t="shared" si="22"/>
        <v>0</v>
      </c>
    </row>
    <row r="321" spans="1:14" s="15" customFormat="1" ht="12" x14ac:dyDescent="0.2">
      <c r="A321" s="894">
        <f t="shared" si="26"/>
        <v>9</v>
      </c>
      <c r="B321" s="895">
        <f t="shared" si="27"/>
        <v>9</v>
      </c>
      <c r="C321" s="901">
        <f>IF('S. Setup'!$K$30="used",'3. WorkData'!F77,0)</f>
        <v>0</v>
      </c>
      <c r="D321" s="902">
        <f>IF('S. Setup'!$K$30="used",'3. WorkData'!J77,0)</f>
        <v>0</v>
      </c>
      <c r="E321" s="901">
        <f>IF('S. Setup'!$K$33="used",'6. AnnuityData'!C109,0)</f>
        <v>0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0</v>
      </c>
      <c r="J321" s="903">
        <f t="shared" si="24"/>
        <v>0</v>
      </c>
      <c r="K321" s="1185">
        <f t="shared" si="21"/>
        <v>0</v>
      </c>
      <c r="L321" s="1186">
        <f t="shared" si="25"/>
        <v>0</v>
      </c>
      <c r="M321" s="901">
        <f t="shared" si="28"/>
        <v>0</v>
      </c>
      <c r="N321" s="1050">
        <f t="shared" si="22"/>
        <v>0</v>
      </c>
    </row>
    <row r="322" spans="1:14" s="15" customFormat="1" ht="12" x14ac:dyDescent="0.2">
      <c r="A322" s="894">
        <f t="shared" si="26"/>
        <v>10</v>
      </c>
      <c r="B322" s="915">
        <f t="shared" si="27"/>
        <v>10</v>
      </c>
      <c r="C322" s="901">
        <f>IF('S. Setup'!$K$30="used",'3. WorkData'!F78,0)</f>
        <v>0</v>
      </c>
      <c r="D322" s="902">
        <f>IF('S. Setup'!$K$30="used",'3. WorkData'!J78,0)</f>
        <v>0</v>
      </c>
      <c r="E322" s="901">
        <f>IF('S. Setup'!$K$33="used",'6. AnnuityData'!C110,0)</f>
        <v>0</v>
      </c>
      <c r="F322" s="903">
        <f>IF('S. Setup'!$K$33="used",'6. AnnuityData'!D110,0)</f>
        <v>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0</v>
      </c>
      <c r="J322" s="903">
        <f t="shared" si="24"/>
        <v>0</v>
      </c>
      <c r="K322" s="1185">
        <f t="shared" si="21"/>
        <v>0</v>
      </c>
      <c r="L322" s="1186">
        <f t="shared" si="25"/>
        <v>0</v>
      </c>
      <c r="M322" s="901">
        <f t="shared" si="28"/>
        <v>0</v>
      </c>
      <c r="N322" s="1050">
        <f t="shared" si="22"/>
        <v>0</v>
      </c>
    </row>
    <row r="323" spans="1:14" s="15" customFormat="1" ht="12" x14ac:dyDescent="0.2">
      <c r="A323" s="894">
        <f t="shared" si="26"/>
        <v>11</v>
      </c>
      <c r="B323" s="895">
        <f t="shared" si="27"/>
        <v>11</v>
      </c>
      <c r="C323" s="901">
        <f>IF('S. Setup'!$K$30="used",'3. WorkData'!F79,0)</f>
        <v>0</v>
      </c>
      <c r="D323" s="902">
        <f>IF('S. Setup'!$K$30="used",'3. WorkData'!J79,0)</f>
        <v>0</v>
      </c>
      <c r="E323" s="901">
        <f>IF('S. Setup'!$K$33="used",'6. AnnuityData'!C111,0)</f>
        <v>0</v>
      </c>
      <c r="F323" s="903">
        <f>IF('S. Setup'!$K$33="used",'6. AnnuityData'!D111,0)</f>
        <v>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0</v>
      </c>
      <c r="J323" s="903">
        <f t="shared" si="24"/>
        <v>0</v>
      </c>
      <c r="K323" s="1185">
        <f t="shared" si="21"/>
        <v>0</v>
      </c>
      <c r="L323" s="1186">
        <f t="shared" si="25"/>
        <v>0</v>
      </c>
      <c r="M323" s="901">
        <f t="shared" si="28"/>
        <v>0</v>
      </c>
      <c r="N323" s="1050">
        <f t="shared" si="22"/>
        <v>0</v>
      </c>
    </row>
    <row r="324" spans="1:14" s="15" customFormat="1" ht="12" x14ac:dyDescent="0.2">
      <c r="A324" s="917">
        <f t="shared" si="26"/>
        <v>12</v>
      </c>
      <c r="B324" s="918">
        <f t="shared" si="27"/>
        <v>12</v>
      </c>
      <c r="C324" s="901">
        <f>IF('S. Setup'!$K$30="used",'3. WorkData'!F80,0)</f>
        <v>0</v>
      </c>
      <c r="D324" s="902">
        <f>IF('S. Setup'!$K$30="used",'3. WorkData'!J80,0)</f>
        <v>0</v>
      </c>
      <c r="E324" s="901">
        <f>IF('S. Setup'!$K$33="used",'6. AnnuityData'!C112,0)</f>
        <v>0</v>
      </c>
      <c r="F324" s="903">
        <f>IF('S. Setup'!$K$33="used",'6. AnnuityData'!D112,0)</f>
        <v>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0</v>
      </c>
      <c r="J324" s="903">
        <f t="shared" si="24"/>
        <v>0</v>
      </c>
      <c r="K324" s="1185">
        <f t="shared" si="21"/>
        <v>0</v>
      </c>
      <c r="L324" s="1186">
        <f t="shared" si="25"/>
        <v>0</v>
      </c>
      <c r="M324" s="901">
        <f t="shared" si="28"/>
        <v>0</v>
      </c>
      <c r="N324" s="1050">
        <f t="shared" si="22"/>
        <v>0</v>
      </c>
    </row>
    <row r="325" spans="1:14" s="15" customFormat="1" ht="12" x14ac:dyDescent="0.2">
      <c r="A325" s="894">
        <f t="shared" si="26"/>
        <v>13</v>
      </c>
      <c r="B325" s="895">
        <f t="shared" si="27"/>
        <v>13</v>
      </c>
      <c r="C325" s="901">
        <f>IF('S. Setup'!$K$30="used",'3. WorkData'!F81,0)</f>
        <v>0</v>
      </c>
      <c r="D325" s="902">
        <f>IF('S. Setup'!$K$30="used",'3. WorkData'!J81,0)</f>
        <v>0</v>
      </c>
      <c r="E325" s="901">
        <f>IF('S. Setup'!$K$33="used",'6. AnnuityData'!C113,0)</f>
        <v>0</v>
      </c>
      <c r="F325" s="903">
        <f>IF('S. Setup'!$K$33="used",'6. AnnuityData'!D113,0)</f>
        <v>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0</v>
      </c>
      <c r="J325" s="903">
        <f t="shared" si="24"/>
        <v>0</v>
      </c>
      <c r="K325" s="1185">
        <f t="shared" si="21"/>
        <v>0</v>
      </c>
      <c r="L325" s="1186">
        <f t="shared" si="25"/>
        <v>0</v>
      </c>
      <c r="M325" s="901">
        <f t="shared" si="28"/>
        <v>0</v>
      </c>
      <c r="N325" s="1050">
        <f t="shared" si="22"/>
        <v>0</v>
      </c>
    </row>
    <row r="326" spans="1:14" s="15" customFormat="1" ht="12" x14ac:dyDescent="0.2">
      <c r="A326" s="894">
        <f t="shared" si="26"/>
        <v>14</v>
      </c>
      <c r="B326" s="895">
        <f t="shared" si="27"/>
        <v>14</v>
      </c>
      <c r="C326" s="901">
        <f>IF('S. Setup'!$K$30="used",'3. WorkData'!F82,0)</f>
        <v>0</v>
      </c>
      <c r="D326" s="902">
        <f>IF('S. Setup'!$K$30="used",'3. WorkData'!J82,0)</f>
        <v>0</v>
      </c>
      <c r="E326" s="901">
        <f>IF('S. Setup'!$K$33="used",'6. AnnuityData'!C114,0)</f>
        <v>0</v>
      </c>
      <c r="F326" s="903">
        <f>IF('S. Setup'!$K$33="used",'6. AnnuityData'!D114,0)</f>
        <v>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0</v>
      </c>
      <c r="J326" s="903">
        <f t="shared" si="24"/>
        <v>0</v>
      </c>
      <c r="K326" s="1185">
        <f t="shared" si="21"/>
        <v>0</v>
      </c>
      <c r="L326" s="1186">
        <f t="shared" si="25"/>
        <v>0</v>
      </c>
      <c r="M326" s="901">
        <f t="shared" si="28"/>
        <v>0</v>
      </c>
      <c r="N326" s="1050">
        <f t="shared" si="22"/>
        <v>0</v>
      </c>
    </row>
    <row r="327" spans="1:14" s="15" customFormat="1" ht="12" x14ac:dyDescent="0.2">
      <c r="A327" s="894">
        <f t="shared" si="26"/>
        <v>15</v>
      </c>
      <c r="B327" s="895">
        <f t="shared" si="27"/>
        <v>15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0</v>
      </c>
      <c r="F327" s="903">
        <f>IF('S. Setup'!$K$33="used",'6. AnnuityData'!D115,0)</f>
        <v>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0</v>
      </c>
      <c r="J327" s="903">
        <f t="shared" si="24"/>
        <v>0</v>
      </c>
      <c r="K327" s="1185">
        <f t="shared" si="21"/>
        <v>0</v>
      </c>
      <c r="L327" s="1186">
        <f t="shared" si="25"/>
        <v>0</v>
      </c>
      <c r="M327" s="901">
        <f t="shared" si="28"/>
        <v>0</v>
      </c>
      <c r="N327" s="1050">
        <f t="shared" si="22"/>
        <v>0</v>
      </c>
    </row>
    <row r="328" spans="1:14" s="15" customFormat="1" ht="12" x14ac:dyDescent="0.2">
      <c r="A328" s="894">
        <f t="shared" si="26"/>
        <v>16</v>
      </c>
      <c r="B328" s="895">
        <f t="shared" si="27"/>
        <v>16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0</v>
      </c>
      <c r="F328" s="903">
        <f>IF('S. Setup'!$K$33="used",'6. AnnuityData'!D116,0)</f>
        <v>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0</v>
      </c>
      <c r="J328" s="903">
        <f t="shared" si="24"/>
        <v>0</v>
      </c>
      <c r="K328" s="1185">
        <f t="shared" si="21"/>
        <v>0</v>
      </c>
      <c r="L328" s="1186">
        <f t="shared" si="25"/>
        <v>0</v>
      </c>
      <c r="M328" s="901">
        <f t="shared" si="28"/>
        <v>0</v>
      </c>
      <c r="N328" s="1050">
        <f t="shared" si="22"/>
        <v>0</v>
      </c>
    </row>
    <row r="329" spans="1:14" s="15" customFormat="1" ht="12" x14ac:dyDescent="0.2">
      <c r="A329" s="894">
        <f t="shared" si="26"/>
        <v>17</v>
      </c>
      <c r="B329" s="895">
        <f t="shared" si="27"/>
        <v>17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0</v>
      </c>
      <c r="F329" s="903">
        <f>IF('S. Setup'!$K$33="used",'6. AnnuityData'!D117,0)</f>
        <v>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0</v>
      </c>
      <c r="J329" s="903">
        <f t="shared" si="24"/>
        <v>0</v>
      </c>
      <c r="K329" s="1185">
        <f t="shared" si="21"/>
        <v>0</v>
      </c>
      <c r="L329" s="1186">
        <f t="shared" si="25"/>
        <v>0</v>
      </c>
      <c r="M329" s="901">
        <f t="shared" si="28"/>
        <v>0</v>
      </c>
      <c r="N329" s="1050">
        <f t="shared" si="22"/>
        <v>0</v>
      </c>
    </row>
    <row r="330" spans="1:14" s="15" customFormat="1" ht="12" x14ac:dyDescent="0.2">
      <c r="A330" s="894">
        <f t="shared" si="26"/>
        <v>18</v>
      </c>
      <c r="B330" s="895">
        <f t="shared" si="27"/>
        <v>18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0</v>
      </c>
      <c r="F330" s="903">
        <f>IF('S. Setup'!$K$33="used",'6. AnnuityData'!D118,0)</f>
        <v>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0</v>
      </c>
      <c r="J330" s="903">
        <f t="shared" si="24"/>
        <v>0</v>
      </c>
      <c r="K330" s="1185">
        <f t="shared" si="21"/>
        <v>0</v>
      </c>
      <c r="L330" s="1186">
        <f t="shared" si="25"/>
        <v>0</v>
      </c>
      <c r="M330" s="901">
        <f t="shared" si="28"/>
        <v>0</v>
      </c>
      <c r="N330" s="1050">
        <f t="shared" si="22"/>
        <v>0</v>
      </c>
    </row>
    <row r="331" spans="1:14" s="15" customFormat="1" ht="12" x14ac:dyDescent="0.2">
      <c r="A331" s="894">
        <f t="shared" si="26"/>
        <v>19</v>
      </c>
      <c r="B331" s="895">
        <f t="shared" si="27"/>
        <v>19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0</v>
      </c>
      <c r="F331" s="903">
        <f>IF('S. Setup'!$K$33="used",'6. AnnuityData'!D119,0)</f>
        <v>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0</v>
      </c>
      <c r="J331" s="903">
        <f t="shared" si="24"/>
        <v>0</v>
      </c>
      <c r="K331" s="1185">
        <f t="shared" si="21"/>
        <v>0</v>
      </c>
      <c r="L331" s="1186">
        <f t="shared" si="25"/>
        <v>0</v>
      </c>
      <c r="M331" s="901">
        <f t="shared" si="28"/>
        <v>0</v>
      </c>
      <c r="N331" s="1050">
        <f t="shared" si="22"/>
        <v>0</v>
      </c>
    </row>
    <row r="332" spans="1:14" s="15" customFormat="1" ht="12" x14ac:dyDescent="0.2">
      <c r="A332" s="894">
        <f t="shared" si="26"/>
        <v>20</v>
      </c>
      <c r="B332" s="895">
        <f t="shared" si="27"/>
        <v>20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0</v>
      </c>
      <c r="F332" s="903">
        <f>IF('S. Setup'!$K$33="used",'6. AnnuityData'!D120,0)</f>
        <v>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0</v>
      </c>
      <c r="J332" s="903">
        <f t="shared" si="24"/>
        <v>0</v>
      </c>
      <c r="K332" s="1185">
        <f t="shared" si="21"/>
        <v>0</v>
      </c>
      <c r="L332" s="1186">
        <f t="shared" si="25"/>
        <v>0</v>
      </c>
      <c r="M332" s="901">
        <f t="shared" si="28"/>
        <v>0</v>
      </c>
      <c r="N332" s="1050">
        <f t="shared" si="22"/>
        <v>0</v>
      </c>
    </row>
    <row r="333" spans="1:14" s="15" customFormat="1" ht="12" x14ac:dyDescent="0.2">
      <c r="A333" s="894">
        <f t="shared" si="26"/>
        <v>21</v>
      </c>
      <c r="B333" s="895">
        <f t="shared" si="27"/>
        <v>21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0</v>
      </c>
      <c r="F333" s="903">
        <f>IF('S. Setup'!$K$33="used",'6. AnnuityData'!D121,0)</f>
        <v>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0</v>
      </c>
      <c r="J333" s="903">
        <f t="shared" si="24"/>
        <v>0</v>
      </c>
      <c r="K333" s="1185">
        <f t="shared" si="21"/>
        <v>0</v>
      </c>
      <c r="L333" s="1186">
        <f t="shared" si="25"/>
        <v>0</v>
      </c>
      <c r="M333" s="901">
        <f t="shared" si="28"/>
        <v>0</v>
      </c>
      <c r="N333" s="1050">
        <f t="shared" si="22"/>
        <v>0</v>
      </c>
    </row>
    <row r="334" spans="1:14" s="15" customFormat="1" ht="12" x14ac:dyDescent="0.2">
      <c r="A334" s="894">
        <f t="shared" si="26"/>
        <v>22</v>
      </c>
      <c r="B334" s="895">
        <f t="shared" si="27"/>
        <v>22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0</v>
      </c>
      <c r="F334" s="903">
        <f>IF('S. Setup'!$K$33="used",'6. AnnuityData'!D122,0)</f>
        <v>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0</v>
      </c>
      <c r="J334" s="903">
        <f t="shared" si="24"/>
        <v>0</v>
      </c>
      <c r="K334" s="1185">
        <f t="shared" si="21"/>
        <v>0</v>
      </c>
      <c r="L334" s="1186">
        <f t="shared" si="25"/>
        <v>0</v>
      </c>
      <c r="M334" s="901">
        <f t="shared" si="28"/>
        <v>0</v>
      </c>
      <c r="N334" s="1050">
        <f t="shared" si="22"/>
        <v>0</v>
      </c>
    </row>
    <row r="335" spans="1:14" s="15" customFormat="1" ht="12" x14ac:dyDescent="0.2">
      <c r="A335" s="894">
        <f t="shared" si="26"/>
        <v>23</v>
      </c>
      <c r="B335" s="895">
        <f t="shared" si="27"/>
        <v>23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0</v>
      </c>
      <c r="F335" s="903">
        <f>IF('S. Setup'!$K$33="used",'6. AnnuityData'!D123,0)</f>
        <v>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0</v>
      </c>
      <c r="J335" s="903">
        <f t="shared" si="24"/>
        <v>0</v>
      </c>
      <c r="K335" s="1185">
        <f t="shared" si="21"/>
        <v>0</v>
      </c>
      <c r="L335" s="1186">
        <f t="shared" si="25"/>
        <v>0</v>
      </c>
      <c r="M335" s="901">
        <f t="shared" si="28"/>
        <v>0</v>
      </c>
      <c r="N335" s="1050">
        <f t="shared" si="22"/>
        <v>0</v>
      </c>
    </row>
    <row r="336" spans="1:14" s="15" customFormat="1" ht="12" x14ac:dyDescent="0.2">
      <c r="A336" s="894">
        <f t="shared" si="26"/>
        <v>24</v>
      </c>
      <c r="B336" s="895">
        <f t="shared" si="27"/>
        <v>24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0</v>
      </c>
      <c r="F336" s="903">
        <f>IF('S. Setup'!$K$33="used",'6. AnnuityData'!D124,0)</f>
        <v>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0</v>
      </c>
      <c r="J336" s="903">
        <f t="shared" si="24"/>
        <v>0</v>
      </c>
      <c r="K336" s="1185">
        <f t="shared" si="21"/>
        <v>0</v>
      </c>
      <c r="L336" s="1186">
        <f t="shared" si="25"/>
        <v>0</v>
      </c>
      <c r="M336" s="901">
        <f t="shared" si="28"/>
        <v>0</v>
      </c>
      <c r="N336" s="1050">
        <f t="shared" si="22"/>
        <v>0</v>
      </c>
    </row>
    <row r="337" spans="1:14" s="15" customFormat="1" ht="12" x14ac:dyDescent="0.2">
      <c r="A337" s="917">
        <f t="shared" si="26"/>
        <v>25</v>
      </c>
      <c r="B337" s="918">
        <f t="shared" si="27"/>
        <v>25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0</v>
      </c>
      <c r="F337" s="903">
        <f>IF('S. Setup'!$K$33="used",'6. AnnuityData'!D125,0)</f>
        <v>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0</v>
      </c>
      <c r="J337" s="903">
        <f t="shared" si="24"/>
        <v>0</v>
      </c>
      <c r="K337" s="1185">
        <f t="shared" si="21"/>
        <v>0</v>
      </c>
      <c r="L337" s="1186">
        <f t="shared" si="25"/>
        <v>0</v>
      </c>
      <c r="M337" s="901">
        <f t="shared" si="28"/>
        <v>0</v>
      </c>
      <c r="N337" s="1050">
        <f t="shared" si="22"/>
        <v>0</v>
      </c>
    </row>
    <row r="338" spans="1:14" s="15" customFormat="1" ht="12" x14ac:dyDescent="0.2">
      <c r="A338" s="894">
        <f t="shared" si="26"/>
        <v>26</v>
      </c>
      <c r="B338" s="895">
        <f t="shared" si="27"/>
        <v>26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0</v>
      </c>
      <c r="K338" s="1185">
        <f t="shared" si="21"/>
        <v>0</v>
      </c>
      <c r="L338" s="1186">
        <f t="shared" si="25"/>
        <v>0</v>
      </c>
      <c r="M338" s="901">
        <f t="shared" si="28"/>
        <v>0</v>
      </c>
      <c r="N338" s="1050">
        <f t="shared" si="22"/>
        <v>0</v>
      </c>
    </row>
    <row r="339" spans="1:14" s="15" customFormat="1" ht="12" x14ac:dyDescent="0.2">
      <c r="A339" s="894">
        <f t="shared" si="26"/>
        <v>27</v>
      </c>
      <c r="B339" s="895">
        <f t="shared" si="27"/>
        <v>27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0</v>
      </c>
      <c r="K339" s="1185">
        <f t="shared" si="21"/>
        <v>0</v>
      </c>
      <c r="L339" s="1186">
        <f t="shared" si="25"/>
        <v>0</v>
      </c>
      <c r="M339" s="901">
        <f t="shared" si="28"/>
        <v>0</v>
      </c>
      <c r="N339" s="1050">
        <f t="shared" si="22"/>
        <v>0</v>
      </c>
    </row>
    <row r="340" spans="1:14" s="15" customFormat="1" ht="12" x14ac:dyDescent="0.2">
      <c r="A340" s="894">
        <f t="shared" si="26"/>
        <v>28</v>
      </c>
      <c r="B340" s="895">
        <f t="shared" si="27"/>
        <v>28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0</v>
      </c>
      <c r="K340" s="1185">
        <f t="shared" si="21"/>
        <v>0</v>
      </c>
      <c r="L340" s="1186">
        <f t="shared" si="25"/>
        <v>0</v>
      </c>
      <c r="M340" s="901">
        <f t="shared" si="28"/>
        <v>0</v>
      </c>
      <c r="N340" s="1050">
        <f t="shared" si="22"/>
        <v>0</v>
      </c>
    </row>
    <row r="341" spans="1:14" s="15" customFormat="1" ht="12" x14ac:dyDescent="0.2">
      <c r="A341" s="894">
        <f t="shared" si="26"/>
        <v>29</v>
      </c>
      <c r="B341" s="895">
        <f t="shared" si="27"/>
        <v>29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0</v>
      </c>
      <c r="K341" s="1185">
        <f t="shared" si="21"/>
        <v>0</v>
      </c>
      <c r="L341" s="1186">
        <f t="shared" si="25"/>
        <v>0</v>
      </c>
      <c r="M341" s="901">
        <f t="shared" si="28"/>
        <v>0</v>
      </c>
      <c r="N341" s="1050">
        <f t="shared" si="22"/>
        <v>0</v>
      </c>
    </row>
    <row r="342" spans="1:14" s="15" customFormat="1" ht="12" x14ac:dyDescent="0.2">
      <c r="A342" s="894">
        <f t="shared" si="26"/>
        <v>30</v>
      </c>
      <c r="B342" s="895">
        <f t="shared" si="27"/>
        <v>30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0</v>
      </c>
      <c r="K342" s="1185">
        <f t="shared" si="21"/>
        <v>0</v>
      </c>
      <c r="L342" s="1186">
        <f t="shared" si="25"/>
        <v>0</v>
      </c>
      <c r="M342" s="901">
        <f t="shared" si="28"/>
        <v>0</v>
      </c>
      <c r="N342" s="1050">
        <f t="shared" si="22"/>
        <v>0</v>
      </c>
    </row>
    <row r="343" spans="1:14" s="15" customFormat="1" ht="12" x14ac:dyDescent="0.2">
      <c r="A343" s="894">
        <f t="shared" si="26"/>
        <v>31</v>
      </c>
      <c r="B343" s="895">
        <f t="shared" si="27"/>
        <v>31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0</v>
      </c>
      <c r="K343" s="1185">
        <f t="shared" si="21"/>
        <v>0</v>
      </c>
      <c r="L343" s="1186">
        <f t="shared" si="25"/>
        <v>0</v>
      </c>
      <c r="M343" s="901">
        <f t="shared" si="28"/>
        <v>0</v>
      </c>
      <c r="N343" s="1050">
        <f t="shared" si="22"/>
        <v>0</v>
      </c>
    </row>
    <row r="344" spans="1:14" s="15" customFormat="1" ht="12" x14ac:dyDescent="0.2">
      <c r="A344" s="894">
        <f t="shared" si="26"/>
        <v>32</v>
      </c>
      <c r="B344" s="895">
        <f t="shared" si="27"/>
        <v>32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0</v>
      </c>
      <c r="K344" s="1185">
        <f t="shared" si="21"/>
        <v>0</v>
      </c>
      <c r="L344" s="1186">
        <f t="shared" si="25"/>
        <v>0</v>
      </c>
      <c r="M344" s="901">
        <f t="shared" si="28"/>
        <v>0</v>
      </c>
      <c r="N344" s="1050">
        <f t="shared" si="22"/>
        <v>0</v>
      </c>
    </row>
    <row r="345" spans="1:14" s="15" customFormat="1" ht="12" x14ac:dyDescent="0.2">
      <c r="A345" s="894">
        <f t="shared" si="26"/>
        <v>33</v>
      </c>
      <c r="B345" s="895">
        <f t="shared" si="27"/>
        <v>33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34</v>
      </c>
      <c r="B346" s="895">
        <f t="shared" si="27"/>
        <v>34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35</v>
      </c>
      <c r="B347" s="895">
        <f t="shared" si="27"/>
        <v>35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36</v>
      </c>
      <c r="B348" s="897">
        <f t="shared" si="27"/>
        <v>36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0</v>
      </c>
      <c r="B397" s="893">
        <f>'1. AgeData'!$D$28</f>
        <v>0</v>
      </c>
      <c r="C397" s="898">
        <f>'7. IRAdata'!L360</f>
        <v>0</v>
      </c>
      <c r="D397" s="898">
        <f>'7. IRAdata'!M360</f>
        <v>0</v>
      </c>
      <c r="E397" s="898">
        <f>'7. IRAdata'!I404</f>
        <v>0</v>
      </c>
      <c r="F397" s="898">
        <f>'7. IRAdata'!J404</f>
        <v>0</v>
      </c>
      <c r="G397" s="3208">
        <f>IF('S. Setup'!$K$35&lt;&gt;"used",0,'8. RothData'!$L299)</f>
        <v>0</v>
      </c>
      <c r="H397" s="1542">
        <f>IF('S. Setup'!$K$35&lt;&gt;"used",0,'8. RothData'!$M299)</f>
        <v>0</v>
      </c>
      <c r="I397" s="898">
        <f>IF('S. Setup'!$K$35&lt;&gt;"used",0,'8. RothData'!$I343)</f>
        <v>0</v>
      </c>
      <c r="J397" s="2138">
        <f>IF('S. Setup'!$K$35&lt;&gt;"used",0,'8. RothData'!$J343)</f>
        <v>0</v>
      </c>
      <c r="K397" s="3204">
        <f t="shared" ref="K397:K433" si="29">$E397+$F397</f>
        <v>0</v>
      </c>
      <c r="L397" s="898">
        <f t="shared" ref="L397:L433" si="30">I397+J397</f>
        <v>0</v>
      </c>
      <c r="M397" s="2489"/>
      <c r="N397" s="1494"/>
    </row>
    <row r="398" spans="1:14" s="384" customFormat="1" ht="12" customHeight="1" x14ac:dyDescent="0.2">
      <c r="A398" s="894">
        <f>A397+1</f>
        <v>1</v>
      </c>
      <c r="B398" s="895">
        <f>B397+1</f>
        <v>1</v>
      </c>
      <c r="C398" s="901">
        <f>'7. IRAdata'!L361</f>
        <v>0</v>
      </c>
      <c r="D398" s="901">
        <f>'7. IRAdata'!M361</f>
        <v>0</v>
      </c>
      <c r="E398" s="901">
        <f>'7. IRAdata'!I405</f>
        <v>0</v>
      </c>
      <c r="F398" s="901">
        <f>'7. IRAdata'!J405</f>
        <v>0</v>
      </c>
      <c r="G398" s="3209">
        <f>IF('S. Setup'!$K$35&lt;&gt;"used",0,'8. RothData'!$L300)</f>
        <v>0</v>
      </c>
      <c r="H398" s="902">
        <f>IF('S. Setup'!$K$35&lt;&gt;"used",0,'8. RothData'!$M300)</f>
        <v>0</v>
      </c>
      <c r="I398" s="901">
        <f>IF('S. Setup'!$K$35&lt;&gt;"used",0,'8. RothData'!$I344)</f>
        <v>0</v>
      </c>
      <c r="J398" s="903">
        <f>IF('S. Setup'!$K$35&lt;&gt;"used",0,'8. RothData'!$J344)</f>
        <v>0</v>
      </c>
      <c r="K398" s="3205">
        <f t="shared" si="29"/>
        <v>0</v>
      </c>
      <c r="L398" s="901">
        <f t="shared" si="30"/>
        <v>0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2</v>
      </c>
      <c r="B399" s="915">
        <f t="shared" ref="B399:B433" si="32">B398+1</f>
        <v>2</v>
      </c>
      <c r="C399" s="901">
        <f>'7. IRAdata'!L362</f>
        <v>0</v>
      </c>
      <c r="D399" s="901">
        <f>'7. IRAdata'!M362</f>
        <v>0</v>
      </c>
      <c r="E399" s="901">
        <f>'7. IRAdata'!I406</f>
        <v>0</v>
      </c>
      <c r="F399" s="901">
        <f>'7. IRAdata'!J406</f>
        <v>0</v>
      </c>
      <c r="G399" s="3209">
        <f>IF('S. Setup'!$K$35&lt;&gt;"used",0,'8. RothData'!$L301)</f>
        <v>0</v>
      </c>
      <c r="H399" s="902">
        <f>IF('S. Setup'!$K$35&lt;&gt;"used",0,'8. RothData'!$M301)</f>
        <v>0</v>
      </c>
      <c r="I399" s="901">
        <f>IF('S. Setup'!$K$35&lt;&gt;"used",0,'8. RothData'!$I345)</f>
        <v>0</v>
      </c>
      <c r="J399" s="903">
        <f>IF('S. Setup'!$K$35&lt;&gt;"used",0,'8. RothData'!$J345)</f>
        <v>0</v>
      </c>
      <c r="K399" s="3205">
        <f t="shared" si="29"/>
        <v>0</v>
      </c>
      <c r="L399" s="901">
        <f t="shared" si="30"/>
        <v>0</v>
      </c>
      <c r="M399" s="2489"/>
      <c r="N399" s="1494"/>
    </row>
    <row r="400" spans="1:14" s="384" customFormat="1" ht="13.5" customHeight="1" x14ac:dyDescent="0.2">
      <c r="A400" s="916">
        <f t="shared" si="31"/>
        <v>3</v>
      </c>
      <c r="B400" s="895">
        <f t="shared" si="32"/>
        <v>3</v>
      </c>
      <c r="C400" s="901">
        <f>'7. IRAdata'!L363</f>
        <v>0</v>
      </c>
      <c r="D400" s="901">
        <f>'7. IRAdata'!M363</f>
        <v>0</v>
      </c>
      <c r="E400" s="901">
        <f>'7. IRAdata'!I407</f>
        <v>0</v>
      </c>
      <c r="F400" s="901">
        <f>'7. IRAdata'!J407</f>
        <v>0</v>
      </c>
      <c r="G400" s="3209">
        <f>IF('S. Setup'!$K$35&lt;&gt;"used",0,'8. RothData'!$L302)</f>
        <v>0</v>
      </c>
      <c r="H400" s="902">
        <f>IF('S. Setup'!$K$35&lt;&gt;"used",0,'8. RothData'!$M302)</f>
        <v>0</v>
      </c>
      <c r="I400" s="901">
        <f>IF('S. Setup'!$K$35&lt;&gt;"used",0,'8. RothData'!$I346)</f>
        <v>0</v>
      </c>
      <c r="J400" s="903">
        <f>IF('S. Setup'!$K$35&lt;&gt;"used",0,'8. RothData'!$J346)</f>
        <v>0</v>
      </c>
      <c r="K400" s="3205">
        <f t="shared" si="29"/>
        <v>0</v>
      </c>
      <c r="L400" s="901">
        <f t="shared" si="30"/>
        <v>0</v>
      </c>
      <c r="M400" s="2489"/>
      <c r="N400" s="1494"/>
    </row>
    <row r="401" spans="1:14" s="384" customFormat="1" ht="13.5" customHeight="1" x14ac:dyDescent="0.2">
      <c r="A401" s="894">
        <f t="shared" si="31"/>
        <v>4</v>
      </c>
      <c r="B401" s="895">
        <f t="shared" si="32"/>
        <v>4</v>
      </c>
      <c r="C401" s="901">
        <f>'7. IRAdata'!L364</f>
        <v>0</v>
      </c>
      <c r="D401" s="901">
        <f>'7. IRAdata'!M364</f>
        <v>0</v>
      </c>
      <c r="E401" s="901">
        <f>'7. IRAdata'!I408</f>
        <v>0</v>
      </c>
      <c r="F401" s="901">
        <f>'7. IRAdata'!J408</f>
        <v>0</v>
      </c>
      <c r="G401" s="3209">
        <f>IF('S. Setup'!$K$35&lt;&gt;"used",0,'8. RothData'!$L303)</f>
        <v>0</v>
      </c>
      <c r="H401" s="902">
        <f>IF('S. Setup'!$K$35&lt;&gt;"used",0,'8. RothData'!$M303)</f>
        <v>0</v>
      </c>
      <c r="I401" s="901">
        <f>IF('S. Setup'!$K$35&lt;&gt;"used",0,'8. RothData'!$I347)</f>
        <v>0</v>
      </c>
      <c r="J401" s="903">
        <f>IF('S. Setup'!$K$35&lt;&gt;"used",0,'8. RothData'!$J347)</f>
        <v>0</v>
      </c>
      <c r="K401" s="3205">
        <f t="shared" si="29"/>
        <v>0</v>
      </c>
      <c r="L401" s="901">
        <f t="shared" si="30"/>
        <v>0</v>
      </c>
      <c r="M401" s="2489"/>
      <c r="N401" s="1494"/>
    </row>
    <row r="402" spans="1:14" s="384" customFormat="1" ht="13.5" customHeight="1" x14ac:dyDescent="0.2">
      <c r="A402" s="894">
        <f t="shared" si="31"/>
        <v>5</v>
      </c>
      <c r="B402" s="895">
        <f t="shared" si="32"/>
        <v>5</v>
      </c>
      <c r="C402" s="901">
        <f>'7. IRAdata'!L365</f>
        <v>0</v>
      </c>
      <c r="D402" s="901">
        <f>'7. IRAdata'!M365</f>
        <v>0</v>
      </c>
      <c r="E402" s="901">
        <f>'7. IRAdata'!I409</f>
        <v>0</v>
      </c>
      <c r="F402" s="901">
        <f>'7. IRAdata'!J409</f>
        <v>0</v>
      </c>
      <c r="G402" s="3209">
        <f>IF('S. Setup'!$K$35&lt;&gt;"used",0,'8. RothData'!$L304)</f>
        <v>0</v>
      </c>
      <c r="H402" s="902">
        <f>IF('S. Setup'!$K$35&lt;&gt;"used",0,'8. RothData'!$M304)</f>
        <v>0</v>
      </c>
      <c r="I402" s="901">
        <f>IF('S. Setup'!$K$35&lt;&gt;"used",0,'8. RothData'!$I348)</f>
        <v>0</v>
      </c>
      <c r="J402" s="903">
        <f>IF('S. Setup'!$K$35&lt;&gt;"used",0,'8. RothData'!$J348)</f>
        <v>0</v>
      </c>
      <c r="K402" s="3205">
        <f t="shared" si="29"/>
        <v>0</v>
      </c>
      <c r="L402" s="901">
        <f t="shared" si="30"/>
        <v>0</v>
      </c>
      <c r="M402" s="2489"/>
      <c r="N402" s="1494"/>
    </row>
    <row r="403" spans="1:14" s="384" customFormat="1" ht="12" customHeight="1" x14ac:dyDescent="0.2">
      <c r="A403" s="894">
        <f t="shared" si="31"/>
        <v>6</v>
      </c>
      <c r="B403" s="895">
        <f t="shared" si="32"/>
        <v>6</v>
      </c>
      <c r="C403" s="901">
        <f>'7. IRAdata'!L366</f>
        <v>0</v>
      </c>
      <c r="D403" s="901">
        <f>'7. IRAdata'!M366</f>
        <v>0</v>
      </c>
      <c r="E403" s="901">
        <f>'7. IRAdata'!I410</f>
        <v>0</v>
      </c>
      <c r="F403" s="901">
        <f>'7. IRAdata'!J410</f>
        <v>0</v>
      </c>
      <c r="G403" s="3209">
        <f>IF('S. Setup'!$K$35&lt;&gt;"used",0,'8. RothData'!$L305)</f>
        <v>0</v>
      </c>
      <c r="H403" s="902">
        <f>IF('S. Setup'!$K$35&lt;&gt;"used",0,'8. RothData'!$M305)</f>
        <v>0</v>
      </c>
      <c r="I403" s="901">
        <f>IF('S. Setup'!$K$35&lt;&gt;"used",0,'8. RothData'!$I349)</f>
        <v>0</v>
      </c>
      <c r="J403" s="903">
        <f>IF('S. Setup'!$K$35&lt;&gt;"used",0,'8. RothData'!$J349)</f>
        <v>0</v>
      </c>
      <c r="K403" s="3205">
        <f t="shared" si="29"/>
        <v>0</v>
      </c>
      <c r="L403" s="901">
        <f t="shared" si="30"/>
        <v>0</v>
      </c>
      <c r="M403" s="2489"/>
      <c r="N403" s="1494"/>
    </row>
    <row r="404" spans="1:14" s="384" customFormat="1" ht="12" customHeight="1" x14ac:dyDescent="0.2">
      <c r="A404" s="917">
        <f t="shared" si="31"/>
        <v>7</v>
      </c>
      <c r="B404" s="918">
        <f t="shared" si="32"/>
        <v>7</v>
      </c>
      <c r="C404" s="901">
        <f>'7. IRAdata'!L367</f>
        <v>0</v>
      </c>
      <c r="D404" s="901">
        <f>'7. IRAdata'!M367</f>
        <v>0</v>
      </c>
      <c r="E404" s="901">
        <f>'7. IRAdata'!I411</f>
        <v>0</v>
      </c>
      <c r="F404" s="901">
        <f>'7. IRAdata'!J411</f>
        <v>0</v>
      </c>
      <c r="G404" s="3209">
        <f>IF('S. Setup'!$K$35&lt;&gt;"used",0,'8. RothData'!$L306)</f>
        <v>0</v>
      </c>
      <c r="H404" s="902">
        <f>IF('S. Setup'!$K$35&lt;&gt;"used",0,'8. RothData'!$M306)</f>
        <v>0</v>
      </c>
      <c r="I404" s="901">
        <f>IF('S. Setup'!$K$35&lt;&gt;"used",0,'8. RothData'!$I350)</f>
        <v>0</v>
      </c>
      <c r="J404" s="903">
        <f>IF('S. Setup'!$K$35&lt;&gt;"used",0,'8. RothData'!$J350)</f>
        <v>0</v>
      </c>
      <c r="K404" s="3206">
        <f t="shared" si="29"/>
        <v>0</v>
      </c>
      <c r="L404" s="1046">
        <f t="shared" si="30"/>
        <v>0</v>
      </c>
      <c r="M404" s="2489"/>
      <c r="N404" s="1494"/>
    </row>
    <row r="405" spans="1:14" s="384" customFormat="1" ht="12.75" customHeight="1" x14ac:dyDescent="0.2">
      <c r="A405" s="917">
        <f t="shared" si="31"/>
        <v>8</v>
      </c>
      <c r="B405" s="918">
        <f t="shared" si="32"/>
        <v>8</v>
      </c>
      <c r="C405" s="901">
        <f>'7. IRAdata'!L368</f>
        <v>0</v>
      </c>
      <c r="D405" s="901">
        <f>'7. IRAdata'!M368</f>
        <v>0</v>
      </c>
      <c r="E405" s="901">
        <f>'7. IRAdata'!I412</f>
        <v>0</v>
      </c>
      <c r="F405" s="901">
        <f>'7. IRAdata'!J412</f>
        <v>0</v>
      </c>
      <c r="G405" s="3209">
        <f>IF('S. Setup'!$K$35&lt;&gt;"used",0,'8. RothData'!$L307)</f>
        <v>0</v>
      </c>
      <c r="H405" s="902">
        <f>IF('S. Setup'!$K$35&lt;&gt;"used",0,'8. RothData'!$M307)</f>
        <v>0</v>
      </c>
      <c r="I405" s="901">
        <f>IF('S. Setup'!$K$35&lt;&gt;"used",0,'8. RothData'!$I351)</f>
        <v>0</v>
      </c>
      <c r="J405" s="903">
        <f>IF('S. Setup'!$K$35&lt;&gt;"used",0,'8. RothData'!$J351)</f>
        <v>0</v>
      </c>
      <c r="K405" s="3206">
        <f t="shared" si="29"/>
        <v>0</v>
      </c>
      <c r="L405" s="1046">
        <f t="shared" si="30"/>
        <v>0</v>
      </c>
      <c r="M405" s="2489"/>
      <c r="N405" s="1494"/>
    </row>
    <row r="406" spans="1:14" s="384" customFormat="1" ht="15" customHeight="1" x14ac:dyDescent="0.2">
      <c r="A406" s="917">
        <f t="shared" si="31"/>
        <v>9</v>
      </c>
      <c r="B406" s="918">
        <f t="shared" si="32"/>
        <v>9</v>
      </c>
      <c r="C406" s="901">
        <f>'7. IRAdata'!L369</f>
        <v>0</v>
      </c>
      <c r="D406" s="901">
        <f>'7. IRAdata'!M369</f>
        <v>0</v>
      </c>
      <c r="E406" s="901">
        <f>'7. IRAdata'!I413</f>
        <v>0</v>
      </c>
      <c r="F406" s="901">
        <f>'7. IRAdata'!J413</f>
        <v>0</v>
      </c>
      <c r="G406" s="3209">
        <f>IF('S. Setup'!$K$35&lt;&gt;"used",0,'8. RothData'!$L308)</f>
        <v>0</v>
      </c>
      <c r="H406" s="902">
        <f>IF('S. Setup'!$K$35&lt;&gt;"used",0,'8. RothData'!$M308)</f>
        <v>0</v>
      </c>
      <c r="I406" s="901">
        <f>IF('S. Setup'!$K$35&lt;&gt;"used",0,'8. RothData'!$I352)</f>
        <v>0</v>
      </c>
      <c r="J406" s="903">
        <f>IF('S. Setup'!$K$35&lt;&gt;"used",0,'8. RothData'!$J352)</f>
        <v>0</v>
      </c>
      <c r="K406" s="3206">
        <f t="shared" si="29"/>
        <v>0</v>
      </c>
      <c r="L406" s="1046">
        <f t="shared" si="30"/>
        <v>0</v>
      </c>
      <c r="M406" s="2489"/>
      <c r="N406" s="1494"/>
    </row>
    <row r="407" spans="1:14" s="384" customFormat="1" ht="14.25" customHeight="1" x14ac:dyDescent="0.2">
      <c r="A407" s="894">
        <f t="shared" si="31"/>
        <v>10</v>
      </c>
      <c r="B407" s="915">
        <f t="shared" si="32"/>
        <v>10</v>
      </c>
      <c r="C407" s="901">
        <f>'7. IRAdata'!L370</f>
        <v>0</v>
      </c>
      <c r="D407" s="901">
        <f>'7. IRAdata'!M370</f>
        <v>0</v>
      </c>
      <c r="E407" s="901">
        <f>'7. IRAdata'!I414</f>
        <v>0</v>
      </c>
      <c r="F407" s="901">
        <f>'7. IRAdata'!J414</f>
        <v>0</v>
      </c>
      <c r="G407" s="3209">
        <f>IF('S. Setup'!$K$35&lt;&gt;"used",0,'8. RothData'!$L309)</f>
        <v>0</v>
      </c>
      <c r="H407" s="902">
        <f>IF('S. Setup'!$K$35&lt;&gt;"used",0,'8. RothData'!$M309)</f>
        <v>0</v>
      </c>
      <c r="I407" s="901">
        <f>IF('S. Setup'!$K$35&lt;&gt;"used",0,'8. RothData'!$I353)</f>
        <v>0</v>
      </c>
      <c r="J407" s="903">
        <f>IF('S. Setup'!$K$35&lt;&gt;"used",0,'8. RothData'!$J353)</f>
        <v>0</v>
      </c>
      <c r="K407" s="3205">
        <f t="shared" si="29"/>
        <v>0</v>
      </c>
      <c r="L407" s="901">
        <f t="shared" si="30"/>
        <v>0</v>
      </c>
      <c r="M407" s="2489"/>
      <c r="N407" s="1494"/>
    </row>
    <row r="408" spans="1:14" s="384" customFormat="1" ht="13.5" customHeight="1" x14ac:dyDescent="0.2">
      <c r="A408" s="894">
        <f t="shared" si="31"/>
        <v>11</v>
      </c>
      <c r="B408" s="895">
        <f t="shared" si="32"/>
        <v>11</v>
      </c>
      <c r="C408" s="901">
        <f>'7. IRAdata'!L371</f>
        <v>0</v>
      </c>
      <c r="D408" s="901">
        <f>'7. IRAdata'!M371</f>
        <v>0</v>
      </c>
      <c r="E408" s="901">
        <f>'7. IRAdata'!I415</f>
        <v>0</v>
      </c>
      <c r="F408" s="901">
        <f>'7. IRAdata'!J415</f>
        <v>0</v>
      </c>
      <c r="G408" s="3209">
        <f>IF('S. Setup'!$K$35&lt;&gt;"used",0,'8. RothData'!$L310)</f>
        <v>0</v>
      </c>
      <c r="H408" s="902">
        <f>IF('S. Setup'!$K$35&lt;&gt;"used",0,'8. RothData'!$M310)</f>
        <v>0</v>
      </c>
      <c r="I408" s="901">
        <f>IF('S. Setup'!$K$35&lt;&gt;"used",0,'8. RothData'!$I354)</f>
        <v>0</v>
      </c>
      <c r="J408" s="903">
        <f>IF('S. Setup'!$K$35&lt;&gt;"used",0,'8. RothData'!$J354)</f>
        <v>0</v>
      </c>
      <c r="K408" s="3205">
        <f t="shared" si="29"/>
        <v>0</v>
      </c>
      <c r="L408" s="901">
        <f t="shared" si="30"/>
        <v>0</v>
      </c>
      <c r="M408" s="2489"/>
      <c r="N408" s="1494"/>
    </row>
    <row r="409" spans="1:14" s="384" customFormat="1" ht="12" customHeight="1" x14ac:dyDescent="0.2">
      <c r="A409" s="917">
        <f t="shared" si="31"/>
        <v>12</v>
      </c>
      <c r="B409" s="918">
        <f t="shared" si="32"/>
        <v>12</v>
      </c>
      <c r="C409" s="901">
        <f>'7. IRAdata'!L372</f>
        <v>0</v>
      </c>
      <c r="D409" s="901">
        <f>'7. IRAdata'!M372</f>
        <v>0</v>
      </c>
      <c r="E409" s="901">
        <f>'7. IRAdata'!I416</f>
        <v>0</v>
      </c>
      <c r="F409" s="901">
        <f>'7. IRAdata'!J416</f>
        <v>0</v>
      </c>
      <c r="G409" s="3209">
        <f>IF('S. Setup'!$K$35&lt;&gt;"used",0,'8. RothData'!$L311)</f>
        <v>0</v>
      </c>
      <c r="H409" s="902">
        <f>IF('S. Setup'!$K$35&lt;&gt;"used",0,'8. RothData'!$M311)</f>
        <v>0</v>
      </c>
      <c r="I409" s="901">
        <f>IF('S. Setup'!$K$35&lt;&gt;"used",0,'8. RothData'!$I355)</f>
        <v>0</v>
      </c>
      <c r="J409" s="903">
        <f>IF('S. Setup'!$K$35&lt;&gt;"used",0,'8. RothData'!$J355)</f>
        <v>0</v>
      </c>
      <c r="K409" s="3205">
        <f t="shared" si="29"/>
        <v>0</v>
      </c>
      <c r="L409" s="901">
        <f t="shared" si="30"/>
        <v>0</v>
      </c>
      <c r="M409" s="2489"/>
      <c r="N409" s="1494"/>
    </row>
    <row r="410" spans="1:14" s="384" customFormat="1" ht="13.5" customHeight="1" x14ac:dyDescent="0.2">
      <c r="A410" s="894">
        <f t="shared" si="31"/>
        <v>13</v>
      </c>
      <c r="B410" s="895">
        <f t="shared" si="32"/>
        <v>13</v>
      </c>
      <c r="C410" s="901">
        <f>'7. IRAdata'!L373</f>
        <v>0</v>
      </c>
      <c r="D410" s="901">
        <f>'7. IRAdata'!M373</f>
        <v>0</v>
      </c>
      <c r="E410" s="901">
        <f>'7. IRAdata'!I417</f>
        <v>0</v>
      </c>
      <c r="F410" s="901">
        <f>'7. IRAdata'!J417</f>
        <v>0</v>
      </c>
      <c r="G410" s="3209">
        <f>IF('S. Setup'!$K$35&lt;&gt;"used",0,'8. RothData'!$L312)</f>
        <v>0</v>
      </c>
      <c r="H410" s="902">
        <f>IF('S. Setup'!$K$35&lt;&gt;"used",0,'8. RothData'!$M312)</f>
        <v>0</v>
      </c>
      <c r="I410" s="901">
        <f>IF('S. Setup'!$K$35&lt;&gt;"used",0,'8. RothData'!$I356)</f>
        <v>0</v>
      </c>
      <c r="J410" s="903">
        <f>IF('S. Setup'!$K$35&lt;&gt;"used",0,'8. RothData'!$J356)</f>
        <v>0</v>
      </c>
      <c r="K410" s="3205">
        <f t="shared" si="29"/>
        <v>0</v>
      </c>
      <c r="L410" s="901">
        <f t="shared" si="30"/>
        <v>0</v>
      </c>
      <c r="M410" s="2489"/>
      <c r="N410" s="1494"/>
    </row>
    <row r="411" spans="1:14" s="384" customFormat="1" ht="12.75" customHeight="1" x14ac:dyDescent="0.2">
      <c r="A411" s="894">
        <f t="shared" si="31"/>
        <v>14</v>
      </c>
      <c r="B411" s="895">
        <f t="shared" si="32"/>
        <v>14</v>
      </c>
      <c r="C411" s="901">
        <f>'7. IRAdata'!L374</f>
        <v>0</v>
      </c>
      <c r="D411" s="901">
        <f>'7. IRAdata'!M374</f>
        <v>0</v>
      </c>
      <c r="E411" s="901">
        <f>'7. IRAdata'!I418</f>
        <v>0</v>
      </c>
      <c r="F411" s="901">
        <f>'7. IRAdata'!J418</f>
        <v>0</v>
      </c>
      <c r="G411" s="3209">
        <f>IF('S. Setup'!$K$35&lt;&gt;"used",0,'8. RothData'!$L313)</f>
        <v>0</v>
      </c>
      <c r="H411" s="902">
        <f>IF('S. Setup'!$K$35&lt;&gt;"used",0,'8. RothData'!$M313)</f>
        <v>0</v>
      </c>
      <c r="I411" s="901">
        <f>IF('S. Setup'!$K$35&lt;&gt;"used",0,'8. RothData'!$I357)</f>
        <v>0</v>
      </c>
      <c r="J411" s="903">
        <f>IF('S. Setup'!$K$35&lt;&gt;"used",0,'8. RothData'!$J357)</f>
        <v>0</v>
      </c>
      <c r="K411" s="3205">
        <f t="shared" si="29"/>
        <v>0</v>
      </c>
      <c r="L411" s="901">
        <f t="shared" si="30"/>
        <v>0</v>
      </c>
      <c r="M411" s="2489"/>
      <c r="N411" s="1494"/>
    </row>
    <row r="412" spans="1:14" s="384" customFormat="1" ht="13.5" customHeight="1" x14ac:dyDescent="0.2">
      <c r="A412" s="894">
        <f t="shared" si="31"/>
        <v>15</v>
      </c>
      <c r="B412" s="895">
        <f t="shared" si="32"/>
        <v>15</v>
      </c>
      <c r="C412" s="901">
        <f>'7. IRAdata'!L375</f>
        <v>0</v>
      </c>
      <c r="D412" s="901">
        <f>'7. IRAdata'!M375</f>
        <v>0</v>
      </c>
      <c r="E412" s="901">
        <f>'7. IRAdata'!I419</f>
        <v>0</v>
      </c>
      <c r="F412" s="901">
        <f>'7. IRAdata'!J419</f>
        <v>0</v>
      </c>
      <c r="G412" s="3209">
        <f>IF('S. Setup'!$K$35&lt;&gt;"used",0,'8. RothData'!$L314)</f>
        <v>0</v>
      </c>
      <c r="H412" s="902">
        <f>IF('S. Setup'!$K$35&lt;&gt;"used",0,'8. RothData'!$M314)</f>
        <v>0</v>
      </c>
      <c r="I412" s="901">
        <f>IF('S. Setup'!$K$35&lt;&gt;"used",0,'8. RothData'!$I358)</f>
        <v>0</v>
      </c>
      <c r="J412" s="903">
        <f>IF('S. Setup'!$K$35&lt;&gt;"used",0,'8. RothData'!$J358)</f>
        <v>0</v>
      </c>
      <c r="K412" s="3205">
        <f t="shared" si="29"/>
        <v>0</v>
      </c>
      <c r="L412" s="901">
        <f t="shared" si="30"/>
        <v>0</v>
      </c>
      <c r="M412" s="2489"/>
      <c r="N412" s="1494"/>
    </row>
    <row r="413" spans="1:14" s="384" customFormat="1" ht="14.25" customHeight="1" x14ac:dyDescent="0.2">
      <c r="A413" s="894">
        <f t="shared" si="31"/>
        <v>16</v>
      </c>
      <c r="B413" s="895">
        <f t="shared" si="32"/>
        <v>16</v>
      </c>
      <c r="C413" s="901">
        <f>'7. IRAdata'!L376</f>
        <v>0</v>
      </c>
      <c r="D413" s="901">
        <f>'7. IRAdata'!M376</f>
        <v>0</v>
      </c>
      <c r="E413" s="901">
        <f>'7. IRAdata'!I420</f>
        <v>0</v>
      </c>
      <c r="F413" s="901">
        <f>'7. IRAdata'!J420</f>
        <v>0</v>
      </c>
      <c r="G413" s="3209">
        <f>IF('S. Setup'!$K$35&lt;&gt;"used",0,'8. RothData'!$L315)</f>
        <v>0</v>
      </c>
      <c r="H413" s="902">
        <f>IF('S. Setup'!$K$35&lt;&gt;"used",0,'8. RothData'!$M315)</f>
        <v>0</v>
      </c>
      <c r="I413" s="901">
        <f>IF('S. Setup'!$K$35&lt;&gt;"used",0,'8. RothData'!$I359)</f>
        <v>0</v>
      </c>
      <c r="J413" s="903">
        <f>IF('S. Setup'!$K$35&lt;&gt;"used",0,'8. RothData'!$J359)</f>
        <v>0</v>
      </c>
      <c r="K413" s="3205">
        <f t="shared" si="29"/>
        <v>0</v>
      </c>
      <c r="L413" s="901">
        <f t="shared" si="30"/>
        <v>0</v>
      </c>
      <c r="M413" s="2489"/>
      <c r="N413" s="1494"/>
    </row>
    <row r="414" spans="1:14" s="384" customFormat="1" ht="10.5" customHeight="1" x14ac:dyDescent="0.2">
      <c r="A414" s="894">
        <f t="shared" si="31"/>
        <v>17</v>
      </c>
      <c r="B414" s="895">
        <f t="shared" si="32"/>
        <v>17</v>
      </c>
      <c r="C414" s="901">
        <f>'7. IRAdata'!L377</f>
        <v>0</v>
      </c>
      <c r="D414" s="901">
        <f>'7. IRAdata'!M377</f>
        <v>0</v>
      </c>
      <c r="E414" s="901">
        <f>'7. IRAdata'!I421</f>
        <v>0</v>
      </c>
      <c r="F414" s="901">
        <f>'7. IRAdata'!J421</f>
        <v>0</v>
      </c>
      <c r="G414" s="3209">
        <f>IF('S. Setup'!$K$35&lt;&gt;"used",0,'8. RothData'!$L316)</f>
        <v>0</v>
      </c>
      <c r="H414" s="902">
        <f>IF('S. Setup'!$K$35&lt;&gt;"used",0,'8. RothData'!$M316)</f>
        <v>0</v>
      </c>
      <c r="I414" s="901">
        <f>IF('S. Setup'!$K$35&lt;&gt;"used",0,'8. RothData'!$I360)</f>
        <v>0</v>
      </c>
      <c r="J414" s="903">
        <f>IF('S. Setup'!$K$35&lt;&gt;"used",0,'8. RothData'!$J360)</f>
        <v>0</v>
      </c>
      <c r="K414" s="3205">
        <f t="shared" si="29"/>
        <v>0</v>
      </c>
      <c r="L414" s="901">
        <f t="shared" si="30"/>
        <v>0</v>
      </c>
      <c r="M414" s="2489"/>
      <c r="N414" s="1494"/>
    </row>
    <row r="415" spans="1:14" s="384" customFormat="1" ht="14.25" customHeight="1" x14ac:dyDescent="0.2">
      <c r="A415" s="894">
        <f t="shared" si="31"/>
        <v>18</v>
      </c>
      <c r="B415" s="895">
        <f t="shared" si="32"/>
        <v>18</v>
      </c>
      <c r="C415" s="901">
        <f>'7. IRAdata'!L378</f>
        <v>0</v>
      </c>
      <c r="D415" s="901">
        <f>'7. IRAdata'!M378</f>
        <v>0</v>
      </c>
      <c r="E415" s="901">
        <f>'7. IRAdata'!I422</f>
        <v>0</v>
      </c>
      <c r="F415" s="901">
        <f>'7. IRAdata'!J422</f>
        <v>0</v>
      </c>
      <c r="G415" s="3209">
        <f>IF('S. Setup'!$K$35&lt;&gt;"used",0,'8. RothData'!$L317)</f>
        <v>0</v>
      </c>
      <c r="H415" s="902">
        <f>IF('S. Setup'!$K$35&lt;&gt;"used",0,'8. RothData'!$M317)</f>
        <v>0</v>
      </c>
      <c r="I415" s="901">
        <f>IF('S. Setup'!$K$35&lt;&gt;"used",0,'8. RothData'!$I361)</f>
        <v>0</v>
      </c>
      <c r="J415" s="903">
        <f>IF('S. Setup'!$K$35&lt;&gt;"used",0,'8. RothData'!$J361)</f>
        <v>0</v>
      </c>
      <c r="K415" s="3205">
        <f t="shared" si="29"/>
        <v>0</v>
      </c>
      <c r="L415" s="901">
        <f t="shared" si="30"/>
        <v>0</v>
      </c>
      <c r="M415" s="2489"/>
      <c r="N415" s="1494"/>
    </row>
    <row r="416" spans="1:14" s="384" customFormat="1" ht="14.25" customHeight="1" x14ac:dyDescent="0.2">
      <c r="A416" s="894">
        <f t="shared" si="31"/>
        <v>19</v>
      </c>
      <c r="B416" s="895">
        <f t="shared" si="32"/>
        <v>19</v>
      </c>
      <c r="C416" s="901">
        <f>'7. IRAdata'!L379</f>
        <v>0</v>
      </c>
      <c r="D416" s="901">
        <f>'7. IRAdata'!M379</f>
        <v>0</v>
      </c>
      <c r="E416" s="901">
        <f>'7. IRAdata'!I423</f>
        <v>0</v>
      </c>
      <c r="F416" s="901">
        <f>'7. IRAdata'!J423</f>
        <v>0</v>
      </c>
      <c r="G416" s="3209">
        <f>IF('S. Setup'!$K$35&lt;&gt;"used",0,'8. RothData'!$L318)</f>
        <v>0</v>
      </c>
      <c r="H416" s="902">
        <f>IF('S. Setup'!$K$35&lt;&gt;"used",0,'8. RothData'!$M318)</f>
        <v>0</v>
      </c>
      <c r="I416" s="901">
        <f>IF('S. Setup'!$K$35&lt;&gt;"used",0,'8. RothData'!$I362)</f>
        <v>0</v>
      </c>
      <c r="J416" s="903">
        <f>IF('S. Setup'!$K$35&lt;&gt;"used",0,'8. RothData'!$J362)</f>
        <v>0</v>
      </c>
      <c r="K416" s="3205">
        <f t="shared" si="29"/>
        <v>0</v>
      </c>
      <c r="L416" s="901">
        <f t="shared" si="30"/>
        <v>0</v>
      </c>
      <c r="M416" s="2489"/>
      <c r="N416" s="1494"/>
    </row>
    <row r="417" spans="1:14" s="384" customFormat="1" ht="15" customHeight="1" x14ac:dyDescent="0.2">
      <c r="A417" s="894">
        <f t="shared" si="31"/>
        <v>20</v>
      </c>
      <c r="B417" s="895">
        <f t="shared" si="32"/>
        <v>20</v>
      </c>
      <c r="C417" s="901">
        <f>'7. IRAdata'!L380</f>
        <v>0</v>
      </c>
      <c r="D417" s="901">
        <f>'7. IRAdata'!M380</f>
        <v>0</v>
      </c>
      <c r="E417" s="901">
        <f>'7. IRAdata'!I424</f>
        <v>0</v>
      </c>
      <c r="F417" s="901">
        <f>'7. IRAdata'!J424</f>
        <v>0</v>
      </c>
      <c r="G417" s="3209">
        <f>IF('S. Setup'!$K$35&lt;&gt;"used",0,'8. RothData'!$L319)</f>
        <v>0</v>
      </c>
      <c r="H417" s="902">
        <f>IF('S. Setup'!$K$35&lt;&gt;"used",0,'8. RothData'!$M319)</f>
        <v>0</v>
      </c>
      <c r="I417" s="901">
        <f>IF('S. Setup'!$K$35&lt;&gt;"used",0,'8. RothData'!$I363)</f>
        <v>0</v>
      </c>
      <c r="J417" s="903">
        <f>IF('S. Setup'!$K$35&lt;&gt;"used",0,'8. RothData'!$J363)</f>
        <v>0</v>
      </c>
      <c r="K417" s="3205">
        <f t="shared" si="29"/>
        <v>0</v>
      </c>
      <c r="L417" s="901">
        <f t="shared" si="30"/>
        <v>0</v>
      </c>
      <c r="M417" s="2489"/>
      <c r="N417" s="1494"/>
    </row>
    <row r="418" spans="1:14" s="384" customFormat="1" ht="13.5" customHeight="1" x14ac:dyDescent="0.2">
      <c r="A418" s="894">
        <f t="shared" si="31"/>
        <v>21</v>
      </c>
      <c r="B418" s="895">
        <f t="shared" si="32"/>
        <v>21</v>
      </c>
      <c r="C418" s="901">
        <f>'7. IRAdata'!L381</f>
        <v>0</v>
      </c>
      <c r="D418" s="901">
        <f>'7. IRAdata'!M381</f>
        <v>0</v>
      </c>
      <c r="E418" s="901">
        <f>'7. IRAdata'!I425</f>
        <v>0</v>
      </c>
      <c r="F418" s="901">
        <f>'7. IRAdata'!J425</f>
        <v>0</v>
      </c>
      <c r="G418" s="3209">
        <f>IF('S. Setup'!$K$35&lt;&gt;"used",0,'8. RothData'!$L320)</f>
        <v>0</v>
      </c>
      <c r="H418" s="902">
        <f>IF('S. Setup'!$K$35&lt;&gt;"used",0,'8. RothData'!$M320)</f>
        <v>0</v>
      </c>
      <c r="I418" s="901">
        <f>IF('S. Setup'!$K$35&lt;&gt;"used",0,'8. RothData'!$I364)</f>
        <v>0</v>
      </c>
      <c r="J418" s="903">
        <f>IF('S. Setup'!$K$35&lt;&gt;"used",0,'8. RothData'!$J364)</f>
        <v>0</v>
      </c>
      <c r="K418" s="3205">
        <f t="shared" si="29"/>
        <v>0</v>
      </c>
      <c r="L418" s="901">
        <f t="shared" si="30"/>
        <v>0</v>
      </c>
      <c r="M418" s="2489"/>
      <c r="N418" s="1494"/>
    </row>
    <row r="419" spans="1:14" s="384" customFormat="1" ht="14.25" customHeight="1" x14ac:dyDescent="0.2">
      <c r="A419" s="894">
        <f t="shared" si="31"/>
        <v>22</v>
      </c>
      <c r="B419" s="895">
        <f t="shared" si="32"/>
        <v>22</v>
      </c>
      <c r="C419" s="901">
        <f>'7. IRAdata'!L382</f>
        <v>0</v>
      </c>
      <c r="D419" s="901">
        <f>'7. IRAdata'!M382</f>
        <v>0</v>
      </c>
      <c r="E419" s="901">
        <f>'7. IRAdata'!I426</f>
        <v>0</v>
      </c>
      <c r="F419" s="901">
        <f>'7. IRAdata'!J426</f>
        <v>0</v>
      </c>
      <c r="G419" s="3209">
        <f>IF('S. Setup'!$K$35&lt;&gt;"used",0,'8. RothData'!$L321)</f>
        <v>0</v>
      </c>
      <c r="H419" s="902">
        <f>IF('S. Setup'!$K$35&lt;&gt;"used",0,'8. RothData'!$M321)</f>
        <v>0</v>
      </c>
      <c r="I419" s="901">
        <f>IF('S. Setup'!$K$35&lt;&gt;"used",0,'8. RothData'!$I365)</f>
        <v>0</v>
      </c>
      <c r="J419" s="903">
        <f>IF('S. Setup'!$K$35&lt;&gt;"used",0,'8. RothData'!$J365)</f>
        <v>0</v>
      </c>
      <c r="K419" s="3205">
        <f t="shared" si="29"/>
        <v>0</v>
      </c>
      <c r="L419" s="901">
        <f t="shared" si="30"/>
        <v>0</v>
      </c>
      <c r="M419" s="2489"/>
      <c r="N419" s="1494"/>
    </row>
    <row r="420" spans="1:14" s="384" customFormat="1" ht="13.5" customHeight="1" x14ac:dyDescent="0.2">
      <c r="A420" s="894">
        <f t="shared" si="31"/>
        <v>23</v>
      </c>
      <c r="B420" s="895">
        <f t="shared" si="32"/>
        <v>23</v>
      </c>
      <c r="C420" s="901">
        <f>'7. IRAdata'!L383</f>
        <v>0</v>
      </c>
      <c r="D420" s="901">
        <f>'7. IRAdata'!M383</f>
        <v>0</v>
      </c>
      <c r="E420" s="901">
        <f>'7. IRAdata'!I427</f>
        <v>0</v>
      </c>
      <c r="F420" s="901">
        <f>'7. IRAdata'!J427</f>
        <v>0</v>
      </c>
      <c r="G420" s="3209">
        <f>IF('S. Setup'!$K$35&lt;&gt;"used",0,'8. RothData'!$L322)</f>
        <v>0</v>
      </c>
      <c r="H420" s="902">
        <f>IF('S. Setup'!$K$35&lt;&gt;"used",0,'8. RothData'!$M322)</f>
        <v>0</v>
      </c>
      <c r="I420" s="901">
        <f>IF('S. Setup'!$K$35&lt;&gt;"used",0,'8. RothData'!$I366)</f>
        <v>0</v>
      </c>
      <c r="J420" s="903">
        <f>IF('S. Setup'!$K$35&lt;&gt;"used",0,'8. RothData'!$J366)</f>
        <v>0</v>
      </c>
      <c r="K420" s="3205">
        <f t="shared" si="29"/>
        <v>0</v>
      </c>
      <c r="L420" s="901">
        <f t="shared" si="30"/>
        <v>0</v>
      </c>
      <c r="M420" s="2489"/>
      <c r="N420" s="1494"/>
    </row>
    <row r="421" spans="1:14" s="384" customFormat="1" ht="14.25" customHeight="1" x14ac:dyDescent="0.2">
      <c r="A421" s="894">
        <f t="shared" si="31"/>
        <v>24</v>
      </c>
      <c r="B421" s="895">
        <f t="shared" si="32"/>
        <v>24</v>
      </c>
      <c r="C421" s="901">
        <f>'7. IRAdata'!L384</f>
        <v>0</v>
      </c>
      <c r="D421" s="901">
        <f>'7. IRAdata'!M384</f>
        <v>0</v>
      </c>
      <c r="E421" s="901">
        <f>'7. IRAdata'!I428</f>
        <v>0</v>
      </c>
      <c r="F421" s="901">
        <f>'7. IRAdata'!J428</f>
        <v>0</v>
      </c>
      <c r="G421" s="3209">
        <f>IF('S. Setup'!$K$35&lt;&gt;"used",0,'8. RothData'!$L323)</f>
        <v>0</v>
      </c>
      <c r="H421" s="902">
        <f>IF('S. Setup'!$K$35&lt;&gt;"used",0,'8. RothData'!$M323)</f>
        <v>0</v>
      </c>
      <c r="I421" s="901">
        <f>IF('S. Setup'!$K$35&lt;&gt;"used",0,'8. RothData'!$I367)</f>
        <v>0</v>
      </c>
      <c r="J421" s="903">
        <f>IF('S. Setup'!$K$35&lt;&gt;"used",0,'8. RothData'!$J367)</f>
        <v>0</v>
      </c>
      <c r="K421" s="3205">
        <f t="shared" si="29"/>
        <v>0</v>
      </c>
      <c r="L421" s="901">
        <f t="shared" si="30"/>
        <v>0</v>
      </c>
      <c r="M421" s="2489"/>
      <c r="N421" s="1494"/>
    </row>
    <row r="422" spans="1:14" s="384" customFormat="1" ht="15" customHeight="1" x14ac:dyDescent="0.2">
      <c r="A422" s="917">
        <f t="shared" si="31"/>
        <v>25</v>
      </c>
      <c r="B422" s="918">
        <f t="shared" si="32"/>
        <v>25</v>
      </c>
      <c r="C422" s="901">
        <f>'7. IRAdata'!L385</f>
        <v>0</v>
      </c>
      <c r="D422" s="901">
        <f>'7. IRAdata'!M385</f>
        <v>0</v>
      </c>
      <c r="E422" s="901">
        <f>'7. IRAdata'!I429</f>
        <v>0</v>
      </c>
      <c r="F422" s="901">
        <f>'7. IRAdata'!J429</f>
        <v>0</v>
      </c>
      <c r="G422" s="3209">
        <f>IF('S. Setup'!$K$35&lt;&gt;"used",0,'8. RothData'!$L324)</f>
        <v>0</v>
      </c>
      <c r="H422" s="902">
        <f>IF('S. Setup'!$K$35&lt;&gt;"used",0,'8. RothData'!$M324)</f>
        <v>0</v>
      </c>
      <c r="I422" s="901">
        <f>IF('S. Setup'!$K$35&lt;&gt;"used",0,'8. RothData'!$I368)</f>
        <v>0</v>
      </c>
      <c r="J422" s="903">
        <f>IF('S. Setup'!$K$35&lt;&gt;"used",0,'8. RothData'!$J368)</f>
        <v>0</v>
      </c>
      <c r="K422" s="3205">
        <f t="shared" si="29"/>
        <v>0</v>
      </c>
      <c r="L422" s="901">
        <f t="shared" si="30"/>
        <v>0</v>
      </c>
      <c r="M422" s="2489"/>
      <c r="N422" s="1494"/>
    </row>
    <row r="423" spans="1:14" s="384" customFormat="1" ht="14.25" customHeight="1" x14ac:dyDescent="0.2">
      <c r="A423" s="894">
        <f t="shared" si="31"/>
        <v>26</v>
      </c>
      <c r="B423" s="895">
        <f t="shared" si="32"/>
        <v>26</v>
      </c>
      <c r="C423" s="901">
        <f>'7. IRAdata'!L386</f>
        <v>0</v>
      </c>
      <c r="D423" s="901">
        <f>'7. IRAdata'!M386</f>
        <v>0</v>
      </c>
      <c r="E423" s="901">
        <f>'7. IRAdata'!I430</f>
        <v>0</v>
      </c>
      <c r="F423" s="901">
        <f>'7. IRAdata'!J430</f>
        <v>0</v>
      </c>
      <c r="G423" s="3209">
        <f>IF('S. Setup'!$K$35&lt;&gt;"used",0,'8. RothData'!$L325)</f>
        <v>0</v>
      </c>
      <c r="H423" s="902">
        <f>IF('S. Setup'!$K$35&lt;&gt;"used",0,'8. RothData'!$M325)</f>
        <v>0</v>
      </c>
      <c r="I423" s="901">
        <f>IF('S. Setup'!$K$35&lt;&gt;"used",0,'8. RothData'!$I369)</f>
        <v>0</v>
      </c>
      <c r="J423" s="903">
        <f>IF('S. Setup'!$K$35&lt;&gt;"used",0,'8. RothData'!$J369)</f>
        <v>0</v>
      </c>
      <c r="K423" s="3205">
        <f t="shared" si="29"/>
        <v>0</v>
      </c>
      <c r="L423" s="901">
        <f t="shared" si="30"/>
        <v>0</v>
      </c>
      <c r="M423" s="2489"/>
      <c r="N423" s="1494"/>
    </row>
    <row r="424" spans="1:14" s="384" customFormat="1" ht="14.25" customHeight="1" x14ac:dyDescent="0.2">
      <c r="A424" s="894">
        <f t="shared" si="31"/>
        <v>27</v>
      </c>
      <c r="B424" s="895">
        <f t="shared" si="32"/>
        <v>27</v>
      </c>
      <c r="C424" s="901">
        <f>'7. IRAdata'!L387</f>
        <v>0</v>
      </c>
      <c r="D424" s="901">
        <f>'7. IRAdata'!M387</f>
        <v>0</v>
      </c>
      <c r="E424" s="901">
        <f>'7. IRAdata'!I431</f>
        <v>0</v>
      </c>
      <c r="F424" s="901">
        <f>'7. IRAdata'!J431</f>
        <v>0</v>
      </c>
      <c r="G424" s="3209">
        <f>IF('S. Setup'!$K$35&lt;&gt;"used",0,'8. RothData'!$L326)</f>
        <v>0</v>
      </c>
      <c r="H424" s="902">
        <f>IF('S. Setup'!$K$35&lt;&gt;"used",0,'8. RothData'!$M326)</f>
        <v>0</v>
      </c>
      <c r="I424" s="901">
        <f>IF('S. Setup'!$K$35&lt;&gt;"used",0,'8. RothData'!$I370)</f>
        <v>0</v>
      </c>
      <c r="J424" s="903">
        <f>IF('S. Setup'!$K$35&lt;&gt;"used",0,'8. RothData'!$J370)</f>
        <v>0</v>
      </c>
      <c r="K424" s="3205">
        <f t="shared" si="29"/>
        <v>0</v>
      </c>
      <c r="L424" s="901">
        <f t="shared" si="30"/>
        <v>0</v>
      </c>
      <c r="M424" s="2489"/>
      <c r="N424" s="1494"/>
    </row>
    <row r="425" spans="1:14" s="384" customFormat="1" ht="13.5" customHeight="1" x14ac:dyDescent="0.2">
      <c r="A425" s="894">
        <f t="shared" si="31"/>
        <v>28</v>
      </c>
      <c r="B425" s="895">
        <f t="shared" si="32"/>
        <v>28</v>
      </c>
      <c r="C425" s="901">
        <f>'7. IRAdata'!L388</f>
        <v>0</v>
      </c>
      <c r="D425" s="901">
        <f>'7. IRAdata'!M388</f>
        <v>0</v>
      </c>
      <c r="E425" s="901">
        <f>'7. IRAdata'!I432</f>
        <v>0</v>
      </c>
      <c r="F425" s="901">
        <f>'7. IRAdata'!J432</f>
        <v>0</v>
      </c>
      <c r="G425" s="3209">
        <f>IF('S. Setup'!$K$35&lt;&gt;"used",0,'8. RothData'!$L327)</f>
        <v>0</v>
      </c>
      <c r="H425" s="902">
        <f>IF('S. Setup'!$K$35&lt;&gt;"used",0,'8. RothData'!$M327)</f>
        <v>0</v>
      </c>
      <c r="I425" s="901">
        <f>IF('S. Setup'!$K$35&lt;&gt;"used",0,'8. RothData'!$I371)</f>
        <v>0</v>
      </c>
      <c r="J425" s="903">
        <f>IF('S. Setup'!$K$35&lt;&gt;"used",0,'8. RothData'!$J371)</f>
        <v>0</v>
      </c>
      <c r="K425" s="3205">
        <f t="shared" si="29"/>
        <v>0</v>
      </c>
      <c r="L425" s="901">
        <f t="shared" si="30"/>
        <v>0</v>
      </c>
      <c r="M425" s="2489"/>
      <c r="N425" s="1494"/>
    </row>
    <row r="426" spans="1:14" s="384" customFormat="1" ht="15.75" customHeight="1" x14ac:dyDescent="0.2">
      <c r="A426" s="894">
        <f t="shared" si="31"/>
        <v>29</v>
      </c>
      <c r="B426" s="895">
        <f t="shared" si="32"/>
        <v>29</v>
      </c>
      <c r="C426" s="901">
        <f>'7. IRAdata'!L389</f>
        <v>0</v>
      </c>
      <c r="D426" s="901">
        <f>'7. IRAdata'!M389</f>
        <v>0</v>
      </c>
      <c r="E426" s="901">
        <f>'7. IRAdata'!I433</f>
        <v>0</v>
      </c>
      <c r="F426" s="901">
        <f>'7. IRAdata'!J433</f>
        <v>0</v>
      </c>
      <c r="G426" s="3209">
        <f>IF('S. Setup'!$K$35&lt;&gt;"used",0,'8. RothData'!$L328)</f>
        <v>0</v>
      </c>
      <c r="H426" s="902">
        <f>IF('S. Setup'!$K$35&lt;&gt;"used",0,'8. RothData'!$M328)</f>
        <v>0</v>
      </c>
      <c r="I426" s="901">
        <f>IF('S. Setup'!$K$35&lt;&gt;"used",0,'8. RothData'!$I372)</f>
        <v>0</v>
      </c>
      <c r="J426" s="903">
        <f>IF('S. Setup'!$K$35&lt;&gt;"used",0,'8. RothData'!$J372)</f>
        <v>0</v>
      </c>
      <c r="K426" s="3205">
        <f t="shared" si="29"/>
        <v>0</v>
      </c>
      <c r="L426" s="901">
        <f t="shared" si="30"/>
        <v>0</v>
      </c>
      <c r="M426" s="2489"/>
      <c r="N426" s="1494"/>
    </row>
    <row r="427" spans="1:14" s="384" customFormat="1" ht="12" customHeight="1" x14ac:dyDescent="0.2">
      <c r="A427" s="894">
        <f t="shared" si="31"/>
        <v>30</v>
      </c>
      <c r="B427" s="895">
        <f t="shared" si="32"/>
        <v>30</v>
      </c>
      <c r="C427" s="901">
        <f>'7. IRAdata'!L390</f>
        <v>0</v>
      </c>
      <c r="D427" s="901">
        <f>'7. IRAdata'!M390</f>
        <v>0</v>
      </c>
      <c r="E427" s="901">
        <f>'7. IRAdata'!I434</f>
        <v>0</v>
      </c>
      <c r="F427" s="901">
        <f>'7. IRAdata'!J434</f>
        <v>0</v>
      </c>
      <c r="G427" s="3209">
        <f>IF('S. Setup'!$K$35&lt;&gt;"used",0,'8. RothData'!$L329)</f>
        <v>0</v>
      </c>
      <c r="H427" s="902">
        <f>IF('S. Setup'!$K$35&lt;&gt;"used",0,'8. RothData'!$M329)</f>
        <v>0</v>
      </c>
      <c r="I427" s="901">
        <f>IF('S. Setup'!$K$35&lt;&gt;"used",0,'8. RothData'!$I373)</f>
        <v>0</v>
      </c>
      <c r="J427" s="903">
        <f>IF('S. Setup'!$K$35&lt;&gt;"used",0,'8. RothData'!$J373)</f>
        <v>0</v>
      </c>
      <c r="K427" s="3205">
        <f t="shared" si="29"/>
        <v>0</v>
      </c>
      <c r="L427" s="901">
        <f t="shared" si="30"/>
        <v>0</v>
      </c>
      <c r="M427" s="2489"/>
      <c r="N427" s="1494"/>
    </row>
    <row r="428" spans="1:14" s="384" customFormat="1" ht="13.5" customHeight="1" x14ac:dyDescent="0.2">
      <c r="A428" s="894">
        <f t="shared" si="31"/>
        <v>31</v>
      </c>
      <c r="B428" s="895">
        <f t="shared" si="32"/>
        <v>31</v>
      </c>
      <c r="C428" s="901">
        <f>'7. IRAdata'!L391</f>
        <v>0</v>
      </c>
      <c r="D428" s="901">
        <f>'7. IRAdata'!M391</f>
        <v>0</v>
      </c>
      <c r="E428" s="901">
        <f>'7. IRAdata'!I435</f>
        <v>0</v>
      </c>
      <c r="F428" s="901">
        <f>'7. IRAdata'!J435</f>
        <v>0</v>
      </c>
      <c r="G428" s="3209">
        <f>IF('S. Setup'!$K$35&lt;&gt;"used",0,'8. RothData'!$L330)</f>
        <v>0</v>
      </c>
      <c r="H428" s="902">
        <f>IF('S. Setup'!$K$35&lt;&gt;"used",0,'8. RothData'!$M330)</f>
        <v>0</v>
      </c>
      <c r="I428" s="901">
        <f>IF('S. Setup'!$K$35&lt;&gt;"used",0,'8. RothData'!$I374)</f>
        <v>0</v>
      </c>
      <c r="J428" s="903">
        <f>IF('S. Setup'!$K$35&lt;&gt;"used",0,'8. RothData'!$J374)</f>
        <v>0</v>
      </c>
      <c r="K428" s="3205">
        <f t="shared" si="29"/>
        <v>0</v>
      </c>
      <c r="L428" s="901">
        <f t="shared" si="30"/>
        <v>0</v>
      </c>
      <c r="M428" s="2489"/>
      <c r="N428" s="1494"/>
    </row>
    <row r="429" spans="1:14" s="384" customFormat="1" ht="15" customHeight="1" x14ac:dyDescent="0.2">
      <c r="A429" s="894">
        <f t="shared" si="31"/>
        <v>32</v>
      </c>
      <c r="B429" s="895">
        <f t="shared" si="32"/>
        <v>32</v>
      </c>
      <c r="C429" s="901">
        <f>'7. IRAdata'!L392</f>
        <v>0</v>
      </c>
      <c r="D429" s="901">
        <f>'7. IRAdata'!M392</f>
        <v>0</v>
      </c>
      <c r="E429" s="901">
        <f>'7. IRAdata'!I436</f>
        <v>0</v>
      </c>
      <c r="F429" s="901">
        <f>'7. IRAdata'!J436</f>
        <v>0</v>
      </c>
      <c r="G429" s="3209">
        <f>IF('S. Setup'!$K$35&lt;&gt;"used",0,'8. RothData'!$L331)</f>
        <v>0</v>
      </c>
      <c r="H429" s="902">
        <f>IF('S. Setup'!$K$35&lt;&gt;"used",0,'8. RothData'!$M331)</f>
        <v>0</v>
      </c>
      <c r="I429" s="901">
        <f>IF('S. Setup'!$K$35&lt;&gt;"used",0,'8. RothData'!$I375)</f>
        <v>0</v>
      </c>
      <c r="J429" s="903">
        <f>IF('S. Setup'!$K$35&lt;&gt;"used",0,'8. RothData'!$J375)</f>
        <v>0</v>
      </c>
      <c r="K429" s="3205">
        <f t="shared" si="29"/>
        <v>0</v>
      </c>
      <c r="L429" s="901">
        <f t="shared" si="30"/>
        <v>0</v>
      </c>
      <c r="M429" s="2489"/>
      <c r="N429" s="1494"/>
    </row>
    <row r="430" spans="1:14" s="384" customFormat="1" ht="12.75" customHeight="1" x14ac:dyDescent="0.2">
      <c r="A430" s="894">
        <f t="shared" si="31"/>
        <v>33</v>
      </c>
      <c r="B430" s="895">
        <f t="shared" si="32"/>
        <v>33</v>
      </c>
      <c r="C430" s="901">
        <f>'7. IRAdata'!L393</f>
        <v>0</v>
      </c>
      <c r="D430" s="901">
        <f>'7. IRAdata'!M393</f>
        <v>0</v>
      </c>
      <c r="E430" s="901">
        <f>'7. IRAdata'!I437</f>
        <v>0</v>
      </c>
      <c r="F430" s="901">
        <f>'7. IRAdata'!J437</f>
        <v>0</v>
      </c>
      <c r="G430" s="3209">
        <f>IF('S. Setup'!$K$35&lt;&gt;"used",0,'8. RothData'!$L332)</f>
        <v>0</v>
      </c>
      <c r="H430" s="902">
        <f>IF('S. Setup'!$K$35&lt;&gt;"used",0,'8. RothData'!$M332)</f>
        <v>0</v>
      </c>
      <c r="I430" s="901">
        <f>IF('S. Setup'!$K$35&lt;&gt;"used",0,'8. RothData'!$I376)</f>
        <v>0</v>
      </c>
      <c r="J430" s="903">
        <f>IF('S. Setup'!$K$35&lt;&gt;"used",0,'8. RothData'!$J376)</f>
        <v>0</v>
      </c>
      <c r="K430" s="3205">
        <f t="shared" si="29"/>
        <v>0</v>
      </c>
      <c r="L430" s="901">
        <f t="shared" si="30"/>
        <v>0</v>
      </c>
      <c r="M430" s="2489"/>
      <c r="N430" s="1494"/>
    </row>
    <row r="431" spans="1:14" s="384" customFormat="1" ht="13.5" customHeight="1" x14ac:dyDescent="0.2">
      <c r="A431" s="894">
        <f t="shared" si="31"/>
        <v>34</v>
      </c>
      <c r="B431" s="895">
        <f t="shared" si="32"/>
        <v>34</v>
      </c>
      <c r="C431" s="901">
        <f>'7. IRAdata'!L394</f>
        <v>0</v>
      </c>
      <c r="D431" s="901">
        <f>'7. IRAdata'!M394</f>
        <v>0</v>
      </c>
      <c r="E431" s="901">
        <f>'7. IRAdata'!I438</f>
        <v>0</v>
      </c>
      <c r="F431" s="901">
        <f>'7. IRAdata'!J438</f>
        <v>0</v>
      </c>
      <c r="G431" s="3209">
        <f>IF('S. Setup'!$K$35&lt;&gt;"used",0,'8. RothData'!$L333)</f>
        <v>0</v>
      </c>
      <c r="H431" s="902">
        <f>IF('S. Setup'!$K$35&lt;&gt;"used",0,'8. RothData'!$M333)</f>
        <v>0</v>
      </c>
      <c r="I431" s="901">
        <f>IF('S. Setup'!$K$35&lt;&gt;"used",0,'8. RothData'!$I377)</f>
        <v>0</v>
      </c>
      <c r="J431" s="903">
        <f>IF('S. Setup'!$K$35&lt;&gt;"used",0,'8. RothData'!$J377)</f>
        <v>0</v>
      </c>
      <c r="K431" s="3205">
        <f t="shared" si="29"/>
        <v>0</v>
      </c>
      <c r="L431" s="901">
        <f t="shared" si="30"/>
        <v>0</v>
      </c>
      <c r="M431" s="2489"/>
      <c r="N431" s="1494"/>
    </row>
    <row r="432" spans="1:14" s="384" customFormat="1" ht="15.75" customHeight="1" x14ac:dyDescent="0.2">
      <c r="A432" s="894">
        <f t="shared" si="31"/>
        <v>35</v>
      </c>
      <c r="B432" s="895">
        <f t="shared" si="32"/>
        <v>35</v>
      </c>
      <c r="C432" s="901">
        <f>'7. IRAdata'!L395</f>
        <v>0</v>
      </c>
      <c r="D432" s="901">
        <f>'7. IRAdata'!M395</f>
        <v>0</v>
      </c>
      <c r="E432" s="901">
        <f>'7. IRAdata'!I439</f>
        <v>0</v>
      </c>
      <c r="F432" s="901">
        <f>'7. IRAdata'!J439</f>
        <v>0</v>
      </c>
      <c r="G432" s="3209">
        <f>IF('S. Setup'!$K$35&lt;&gt;"used",0,'8. RothData'!$L334)</f>
        <v>0</v>
      </c>
      <c r="H432" s="902">
        <f>IF('S. Setup'!$K$35&lt;&gt;"used",0,'8. RothData'!$M334)</f>
        <v>0</v>
      </c>
      <c r="I432" s="901">
        <f>IF('S. Setup'!$K$35&lt;&gt;"used",0,'8. RothData'!$I378)</f>
        <v>0</v>
      </c>
      <c r="J432" s="903">
        <f>IF('S. Setup'!$K$35&lt;&gt;"used",0,'8. RothData'!$J378)</f>
        <v>0</v>
      </c>
      <c r="K432" s="3205">
        <f t="shared" si="29"/>
        <v>0</v>
      </c>
      <c r="L432" s="901">
        <f t="shared" si="30"/>
        <v>0</v>
      </c>
      <c r="M432" s="2489"/>
      <c r="N432" s="1494"/>
    </row>
    <row r="433" spans="1:14" s="384" customFormat="1" ht="13.5" customHeight="1" thickBot="1" x14ac:dyDescent="0.25">
      <c r="A433" s="896">
        <f t="shared" si="31"/>
        <v>36</v>
      </c>
      <c r="B433" s="897">
        <f t="shared" si="32"/>
        <v>36</v>
      </c>
      <c r="C433" s="2098">
        <f>'7. IRAdata'!L396</f>
        <v>0</v>
      </c>
      <c r="D433" s="2098">
        <f>'7. IRAdata'!M396</f>
        <v>0</v>
      </c>
      <c r="E433" s="2098">
        <f>'7. IRAdata'!I440</f>
        <v>0</v>
      </c>
      <c r="F433" s="2098">
        <f>'7. IRAdata'!J440</f>
        <v>0</v>
      </c>
      <c r="G433" s="3210">
        <f>IF('S. Setup'!$K$35&lt;&gt;"used",0,'8. RothData'!$L335)</f>
        <v>0</v>
      </c>
      <c r="H433" s="1543">
        <f>IF('S. Setup'!$K$35&lt;&gt;"used",0,'8. RothData'!$M335)</f>
        <v>0</v>
      </c>
      <c r="I433" s="2098">
        <f>IF('S. Setup'!$K$35&lt;&gt;"used",0,'8. RothData'!$I379)</f>
        <v>0</v>
      </c>
      <c r="J433" s="2136">
        <f>IF('S. Setup'!$K$35&lt;&gt;"used",0,'8. RothData'!$J379)</f>
        <v>0</v>
      </c>
      <c r="K433" s="3207">
        <f t="shared" si="29"/>
        <v>0</v>
      </c>
      <c r="L433" s="2098">
        <f t="shared" si="30"/>
        <v>0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0</v>
      </c>
      <c r="B499" s="893">
        <f>'1. AgeData'!$D$28</f>
        <v>0</v>
      </c>
      <c r="C499" s="898">
        <f>IF(A499&gt;'1. AgeData'!$I$27,0,'9. SavingsData'!C530)</f>
        <v>0</v>
      </c>
      <c r="D499" s="1542">
        <f>IF(B499&gt;'1. AgeData'!$I$28,0,'9. SavingsData'!D530)</f>
        <v>0</v>
      </c>
      <c r="E499" s="1045">
        <f>IF(A499&gt;'1. AgeData'!$I$27,0,'9. SavingsData'!E530)</f>
        <v>0</v>
      </c>
      <c r="F499" s="2099">
        <f>IF(B499&gt;'1. AgeData'!$I$27,0,'9. SavingsData'!F530)</f>
        <v>0</v>
      </c>
      <c r="G499" s="2099">
        <f>IF(A499&gt;'1. AgeData'!$I$27,0,'9. SavingsData'!G530)</f>
        <v>0</v>
      </c>
      <c r="H499" s="2099">
        <f>IF(B499&gt;'1. AgeData'!$I$27,0,'9. SavingsData'!H530)</f>
        <v>0</v>
      </c>
      <c r="I499" s="2099">
        <f>IF(A499&gt;'1. AgeData'!$I$27,0,'9. SavingsData'!I530)</f>
        <v>0</v>
      </c>
      <c r="J499" s="2100">
        <f>IF(B499&gt;'1. AgeData'!$I$27,0,'9. SavingsData'!J530)</f>
        <v>0</v>
      </c>
      <c r="K499" s="901">
        <f>'9. SavingsData'!$G313</f>
        <v>0</v>
      </c>
      <c r="L499" s="903">
        <f>'9. SavingsData'!$H313</f>
        <v>0</v>
      </c>
      <c r="M499" s="903">
        <f>'9. SavingsData'!$I313</f>
        <v>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1</v>
      </c>
      <c r="B500" s="895">
        <f>B499+1</f>
        <v>1</v>
      </c>
      <c r="C500" s="901">
        <f>IF(A500&gt;'1. AgeData'!$I$27,0,'9. SavingsData'!C531)</f>
        <v>0</v>
      </c>
      <c r="D500" s="902">
        <f>IF(B500&gt;'1. AgeData'!$I$28,0,'9. SavingsData'!D531)</f>
        <v>0</v>
      </c>
      <c r="E500" s="1046">
        <f>IF(A500&gt;'1. AgeData'!$I$27,0,'9. SavingsData'!E531)</f>
        <v>0</v>
      </c>
      <c r="F500" s="968">
        <f>IF(B500&gt;'1. AgeData'!$I$27,0,'9. SavingsData'!F531)</f>
        <v>0</v>
      </c>
      <c r="G500" s="968">
        <f>IF(A500&gt;'1. AgeData'!$I$27,0,'9. SavingsData'!G531)</f>
        <v>0</v>
      </c>
      <c r="H500" s="968">
        <f>IF(B500&gt;'1. AgeData'!$I$27,0,'9. SavingsData'!H531)</f>
        <v>0</v>
      </c>
      <c r="I500" s="968">
        <f>IF(A500&gt;'1. AgeData'!$I$27,0,'9. SavingsData'!I531)</f>
        <v>0</v>
      </c>
      <c r="J500" s="1049">
        <f>IF(B500&gt;'1. AgeData'!$I$27,0,'9. SavingsData'!J531)</f>
        <v>0</v>
      </c>
      <c r="K500" s="901">
        <f>'9. SavingsData'!$G314</f>
        <v>0</v>
      </c>
      <c r="L500" s="903">
        <f>'9. SavingsData'!$H314</f>
        <v>0</v>
      </c>
      <c r="M500" s="903">
        <f>'9. SavingsData'!$I314</f>
        <v>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2</v>
      </c>
      <c r="B501" s="895">
        <f t="shared" ref="B501:B535" si="34">B500+1</f>
        <v>2</v>
      </c>
      <c r="C501" s="901">
        <f>IF(A501&gt;'1. AgeData'!$I$27,0,'9. SavingsData'!C532)</f>
        <v>0</v>
      </c>
      <c r="D501" s="902">
        <f>IF(B501&gt;'1. AgeData'!$I$28,0,'9. SavingsData'!D532)</f>
        <v>0</v>
      </c>
      <c r="E501" s="1046">
        <f>IF(A501&gt;'1. AgeData'!$I$27,0,'9. SavingsData'!E532)</f>
        <v>0</v>
      </c>
      <c r="F501" s="968">
        <f>IF(B501&gt;'1. AgeData'!$I$27,0,'9. SavingsData'!F532)</f>
        <v>0</v>
      </c>
      <c r="G501" s="968">
        <f>IF(A501&gt;'1. AgeData'!$I$27,0,'9. SavingsData'!G532)</f>
        <v>0</v>
      </c>
      <c r="H501" s="968">
        <f>IF(B501&gt;'1. AgeData'!$I$27,0,'9. SavingsData'!H532)</f>
        <v>0</v>
      </c>
      <c r="I501" s="968">
        <f>IF(A501&gt;'1. AgeData'!$I$27,0,'9. SavingsData'!I532)</f>
        <v>0</v>
      </c>
      <c r="J501" s="1049">
        <f>IF(B501&gt;'1. AgeData'!$I$27,0,'9. SavingsData'!J532)</f>
        <v>0</v>
      </c>
      <c r="K501" s="901">
        <f>'9. SavingsData'!$G315</f>
        <v>0</v>
      </c>
      <c r="L501" s="903">
        <f>'9. SavingsData'!$H315</f>
        <v>0</v>
      </c>
      <c r="M501" s="903">
        <f>'9. SavingsData'!$I315</f>
        <v>0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3</v>
      </c>
      <c r="B502" s="895">
        <f t="shared" si="34"/>
        <v>3</v>
      </c>
      <c r="C502" s="901">
        <f>IF(A502&gt;'1. AgeData'!$I$27,0,'9. SavingsData'!C533)</f>
        <v>0</v>
      </c>
      <c r="D502" s="902">
        <f>IF(B502&gt;'1. AgeData'!$I$28,0,'9. SavingsData'!D533)</f>
        <v>0</v>
      </c>
      <c r="E502" s="1046">
        <f>IF(A502&gt;'1. AgeData'!$I$27,0,'9. SavingsData'!E533)</f>
        <v>0</v>
      </c>
      <c r="F502" s="968">
        <f>IF(B502&gt;'1. AgeData'!$I$27,0,'9. SavingsData'!F533)</f>
        <v>0</v>
      </c>
      <c r="G502" s="968">
        <f>IF(A502&gt;'1. AgeData'!$I$27,0,'9. SavingsData'!G533)</f>
        <v>0</v>
      </c>
      <c r="H502" s="968">
        <f>IF(B502&gt;'1. AgeData'!$I$27,0,'9. SavingsData'!H533)</f>
        <v>0</v>
      </c>
      <c r="I502" s="968">
        <f>IF(A502&gt;'1. AgeData'!$I$27,0,'9. SavingsData'!I533)</f>
        <v>0</v>
      </c>
      <c r="J502" s="1049">
        <f>IF(B502&gt;'1. AgeData'!$I$27,0,'9. SavingsData'!J533)</f>
        <v>0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4</v>
      </c>
      <c r="B503" s="895">
        <f t="shared" si="34"/>
        <v>4</v>
      </c>
      <c r="C503" s="901">
        <f>IF(A503&gt;'1. AgeData'!$I$27,0,'9. SavingsData'!C534)</f>
        <v>0</v>
      </c>
      <c r="D503" s="902">
        <f>IF(B503&gt;'1. AgeData'!$I$28,0,'9. SavingsData'!D534)</f>
        <v>0</v>
      </c>
      <c r="E503" s="1046">
        <f>IF(A503&gt;'1. AgeData'!$I$27,0,'9. SavingsData'!E534)</f>
        <v>0</v>
      </c>
      <c r="F503" s="968">
        <f>IF(B503&gt;'1. AgeData'!$I$27,0,'9. SavingsData'!F534)</f>
        <v>0</v>
      </c>
      <c r="G503" s="968">
        <f>IF(A503&gt;'1. AgeData'!$I$27,0,'9. SavingsData'!G534)</f>
        <v>0</v>
      </c>
      <c r="H503" s="968">
        <f>IF(B503&gt;'1. AgeData'!$I$27,0,'9. SavingsData'!H534)</f>
        <v>0</v>
      </c>
      <c r="I503" s="968">
        <f>IF(A503&gt;'1. AgeData'!$I$27,0,'9. SavingsData'!I534)</f>
        <v>0</v>
      </c>
      <c r="J503" s="1049">
        <f>IF(B503&gt;'1. AgeData'!$I$27,0,'9. SavingsData'!J534)</f>
        <v>0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5</v>
      </c>
      <c r="B504" s="895">
        <f t="shared" si="34"/>
        <v>5</v>
      </c>
      <c r="C504" s="901">
        <f>IF(A504&gt;'1. AgeData'!$I$27,0,'9. SavingsData'!C535)</f>
        <v>0</v>
      </c>
      <c r="D504" s="902">
        <f>IF(B504&gt;'1. AgeData'!$I$28,0,'9. SavingsData'!D535)</f>
        <v>0</v>
      </c>
      <c r="E504" s="1046">
        <f>IF(A504&gt;'1. AgeData'!$I$27,0,'9. SavingsData'!E535)</f>
        <v>0</v>
      </c>
      <c r="F504" s="968">
        <f>IF(B504&gt;'1. AgeData'!$I$27,0,'9. SavingsData'!F535)</f>
        <v>0</v>
      </c>
      <c r="G504" s="968">
        <f>IF(A504&gt;'1. AgeData'!$I$27,0,'9. SavingsData'!G535)</f>
        <v>0</v>
      </c>
      <c r="H504" s="968">
        <f>IF(B504&gt;'1. AgeData'!$I$27,0,'9. SavingsData'!H535)</f>
        <v>0</v>
      </c>
      <c r="I504" s="968">
        <f>IF(A504&gt;'1. AgeData'!$I$27,0,'9. SavingsData'!I535)</f>
        <v>0</v>
      </c>
      <c r="J504" s="1049">
        <f>IF(B504&gt;'1. AgeData'!$I$27,0,'9. SavingsData'!J535)</f>
        <v>0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0</v>
      </c>
      <c r="O504" s="1183"/>
    </row>
    <row r="505" spans="1:16" s="15" customFormat="1" ht="12" x14ac:dyDescent="0.2">
      <c r="A505" s="894">
        <f t="shared" si="33"/>
        <v>6</v>
      </c>
      <c r="B505" s="895">
        <f t="shared" si="34"/>
        <v>6</v>
      </c>
      <c r="C505" s="901">
        <f>IF(A505&gt;'1. AgeData'!$I$27,0,'9. SavingsData'!C536)</f>
        <v>0</v>
      </c>
      <c r="D505" s="902">
        <f>IF(B505&gt;'1. AgeData'!$I$28,0,'9. SavingsData'!D536)</f>
        <v>0</v>
      </c>
      <c r="E505" s="1046">
        <f>IF(A505&gt;'1. AgeData'!$I$27,0,'9. SavingsData'!E536)</f>
        <v>0</v>
      </c>
      <c r="F505" s="968">
        <f>IF(B505&gt;'1. AgeData'!$I$27,0,'9. SavingsData'!F536)</f>
        <v>0</v>
      </c>
      <c r="G505" s="968">
        <f>IF(A505&gt;'1. AgeData'!$I$27,0,'9. SavingsData'!G536)</f>
        <v>0</v>
      </c>
      <c r="H505" s="968">
        <f>IF(B505&gt;'1. AgeData'!$I$27,0,'9. SavingsData'!H536)</f>
        <v>0</v>
      </c>
      <c r="I505" s="968">
        <f>IF(A505&gt;'1. AgeData'!$I$27,0,'9. SavingsData'!I536)</f>
        <v>0</v>
      </c>
      <c r="J505" s="1049">
        <f>IF(B505&gt;'1. AgeData'!$I$27,0,'9. SavingsData'!J536)</f>
        <v>0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0</v>
      </c>
      <c r="O505" s="1183"/>
    </row>
    <row r="506" spans="1:16" s="15" customFormat="1" ht="12" x14ac:dyDescent="0.2">
      <c r="A506" s="917">
        <f t="shared" si="33"/>
        <v>7</v>
      </c>
      <c r="B506" s="918">
        <f t="shared" si="34"/>
        <v>7</v>
      </c>
      <c r="C506" s="901">
        <f>IF(A506&gt;'1. AgeData'!$I$27,0,'9. SavingsData'!C537)</f>
        <v>0</v>
      </c>
      <c r="D506" s="902">
        <f>IF(B506&gt;'1. AgeData'!$I$28,0,'9. SavingsData'!D537)</f>
        <v>0</v>
      </c>
      <c r="E506" s="1046">
        <f>IF(A506&gt;'1. AgeData'!$I$27,0,'9. SavingsData'!E537)</f>
        <v>0</v>
      </c>
      <c r="F506" s="968">
        <f>IF(B506&gt;'1. AgeData'!$I$27,0,'9. SavingsData'!F537)</f>
        <v>0</v>
      </c>
      <c r="G506" s="968">
        <f>IF(A506&gt;'1. AgeData'!$I$27,0,'9. SavingsData'!G537)</f>
        <v>0</v>
      </c>
      <c r="H506" s="968">
        <f>IF(B506&gt;'1. AgeData'!$I$27,0,'9. SavingsData'!H537)</f>
        <v>0</v>
      </c>
      <c r="I506" s="968">
        <f>IF(A506&gt;'1. AgeData'!$I$27,0,'9. SavingsData'!I537)</f>
        <v>0</v>
      </c>
      <c r="J506" s="1049">
        <f>IF(B506&gt;'1. AgeData'!$I$27,0,'9. SavingsData'!J537)</f>
        <v>0</v>
      </c>
      <c r="K506" s="901">
        <f>'9. SavingsData'!$G320</f>
        <v>0</v>
      </c>
      <c r="L506" s="903">
        <f>'9. SavingsData'!$H320</f>
        <v>0</v>
      </c>
      <c r="M506" s="903">
        <f>'9. SavingsData'!$I320</f>
        <v>0</v>
      </c>
      <c r="N506" s="1047">
        <f>'9. SavingsData'!$J320</f>
        <v>0</v>
      </c>
      <c r="O506" s="1183"/>
    </row>
    <row r="507" spans="1:16" s="15" customFormat="1" ht="12" x14ac:dyDescent="0.2">
      <c r="A507" s="917">
        <f t="shared" si="33"/>
        <v>8</v>
      </c>
      <c r="B507" s="918">
        <f t="shared" si="34"/>
        <v>8</v>
      </c>
      <c r="C507" s="901">
        <f>IF(A507&gt;'1. AgeData'!$I$27,0,'9. SavingsData'!C538)</f>
        <v>0</v>
      </c>
      <c r="D507" s="902">
        <f>IF(B507&gt;'1. AgeData'!$I$28,0,'9. SavingsData'!D538)</f>
        <v>0</v>
      </c>
      <c r="E507" s="1046">
        <f>IF(A507&gt;'1. AgeData'!$I$27,0,'9. SavingsData'!E538)</f>
        <v>0</v>
      </c>
      <c r="F507" s="968">
        <f>IF(B507&gt;'1. AgeData'!$I$27,0,'9. SavingsData'!F538)</f>
        <v>0</v>
      </c>
      <c r="G507" s="968">
        <f>IF(A507&gt;'1. AgeData'!$I$27,0,'9. SavingsData'!G538)</f>
        <v>0</v>
      </c>
      <c r="H507" s="968">
        <f>IF(B507&gt;'1. AgeData'!$I$27,0,'9. SavingsData'!H538)</f>
        <v>0</v>
      </c>
      <c r="I507" s="968">
        <f>IF(A507&gt;'1. AgeData'!$I$27,0,'9. SavingsData'!I538)</f>
        <v>0</v>
      </c>
      <c r="J507" s="1049">
        <f>IF(B507&gt;'1. AgeData'!$I$27,0,'9. SavingsData'!J538)</f>
        <v>0</v>
      </c>
      <c r="K507" s="901">
        <f>'9. SavingsData'!$G321</f>
        <v>0</v>
      </c>
      <c r="L507" s="903">
        <f>'9. SavingsData'!$H321</f>
        <v>0</v>
      </c>
      <c r="M507" s="903">
        <f>'9. SavingsData'!$I321</f>
        <v>0</v>
      </c>
      <c r="N507" s="1047">
        <f>'9. SavingsData'!$J321</f>
        <v>0</v>
      </c>
    </row>
    <row r="508" spans="1:16" s="15" customFormat="1" ht="12" x14ac:dyDescent="0.2">
      <c r="A508" s="917">
        <f t="shared" si="33"/>
        <v>9</v>
      </c>
      <c r="B508" s="918">
        <f t="shared" si="34"/>
        <v>9</v>
      </c>
      <c r="C508" s="901">
        <f>IF(A508&gt;'1. AgeData'!$I$27,0,'9. SavingsData'!C539)</f>
        <v>0</v>
      </c>
      <c r="D508" s="902">
        <f>IF(B508&gt;'1. AgeData'!$I$28,0,'9. SavingsData'!D539)</f>
        <v>0</v>
      </c>
      <c r="E508" s="1046">
        <f>IF(A508&gt;'1. AgeData'!$I$27,0,'9. SavingsData'!E539)</f>
        <v>0</v>
      </c>
      <c r="F508" s="968">
        <f>IF(B508&gt;'1. AgeData'!$I$27,0,'9. SavingsData'!F539)</f>
        <v>0</v>
      </c>
      <c r="G508" s="968">
        <f>IF(A508&gt;'1. AgeData'!$I$27,0,'9. SavingsData'!G539)</f>
        <v>0</v>
      </c>
      <c r="H508" s="968">
        <f>IF(B508&gt;'1. AgeData'!$I$27,0,'9. SavingsData'!H539)</f>
        <v>0</v>
      </c>
      <c r="I508" s="968">
        <f>IF(A508&gt;'1. AgeData'!$I$27,0,'9. SavingsData'!I539)</f>
        <v>0</v>
      </c>
      <c r="J508" s="1049">
        <f>IF(B508&gt;'1. AgeData'!$I$27,0,'9. SavingsData'!J539)</f>
        <v>0</v>
      </c>
      <c r="K508" s="901">
        <f>'9. SavingsData'!$G322</f>
        <v>0</v>
      </c>
      <c r="L508" s="903">
        <f>'9. SavingsData'!$H322</f>
        <v>0</v>
      </c>
      <c r="M508" s="903">
        <f>'9. SavingsData'!$I322</f>
        <v>0</v>
      </c>
      <c r="N508" s="1047">
        <f>'9. SavingsData'!$J322</f>
        <v>0</v>
      </c>
    </row>
    <row r="509" spans="1:16" s="15" customFormat="1" ht="12" x14ac:dyDescent="0.2">
      <c r="A509" s="894">
        <f t="shared" si="33"/>
        <v>10</v>
      </c>
      <c r="B509" s="895">
        <f t="shared" si="34"/>
        <v>10</v>
      </c>
      <c r="C509" s="901">
        <f>IF(A509&gt;'1. AgeData'!$I$27,0,'9. SavingsData'!C540)</f>
        <v>0</v>
      </c>
      <c r="D509" s="902">
        <f>IF(B509&gt;'1. AgeData'!$I$28,0,'9. SavingsData'!D540)</f>
        <v>0</v>
      </c>
      <c r="E509" s="1046">
        <f>IF(A509&gt;'1. AgeData'!$I$27,0,'9. SavingsData'!E540)</f>
        <v>0</v>
      </c>
      <c r="F509" s="968">
        <f>IF(B509&gt;'1. AgeData'!$I$27,0,'9. SavingsData'!F540)</f>
        <v>0</v>
      </c>
      <c r="G509" s="968">
        <f>IF(A509&gt;'1. AgeData'!$I$27,0,'9. SavingsData'!G540)</f>
        <v>0</v>
      </c>
      <c r="H509" s="968">
        <f>IF(B509&gt;'1. AgeData'!$I$27,0,'9. SavingsData'!H540)</f>
        <v>0</v>
      </c>
      <c r="I509" s="968">
        <f>IF(A509&gt;'1. AgeData'!$I$27,0,'9. SavingsData'!I540)</f>
        <v>0</v>
      </c>
      <c r="J509" s="1049">
        <f>IF(B509&gt;'1. AgeData'!$I$27,0,'9. SavingsData'!J540)</f>
        <v>0</v>
      </c>
      <c r="K509" s="901">
        <f>'9. SavingsData'!$G323</f>
        <v>0</v>
      </c>
      <c r="L509" s="903">
        <f>'9. SavingsData'!$H323</f>
        <v>0</v>
      </c>
      <c r="M509" s="903">
        <f>'9. SavingsData'!$I323</f>
        <v>0</v>
      </c>
      <c r="N509" s="1047">
        <f>'9. SavingsData'!$J323</f>
        <v>0</v>
      </c>
    </row>
    <row r="510" spans="1:16" s="15" customFormat="1" ht="12" x14ac:dyDescent="0.2">
      <c r="A510" s="894">
        <f t="shared" si="33"/>
        <v>11</v>
      </c>
      <c r="B510" s="895">
        <f t="shared" si="34"/>
        <v>11</v>
      </c>
      <c r="C510" s="901">
        <f>IF(A510&gt;'1. AgeData'!$I$27,0,'9. SavingsData'!C541)</f>
        <v>0</v>
      </c>
      <c r="D510" s="902">
        <f>IF(B510&gt;'1. AgeData'!$I$28,0,'9. SavingsData'!D541)</f>
        <v>0</v>
      </c>
      <c r="E510" s="1046">
        <f>IF(A510&gt;'1. AgeData'!$I$27,0,'9. SavingsData'!E541)</f>
        <v>0</v>
      </c>
      <c r="F510" s="968">
        <f>IF(B510&gt;'1. AgeData'!$I$27,0,'9. SavingsData'!F541)</f>
        <v>0</v>
      </c>
      <c r="G510" s="968">
        <f>IF(A510&gt;'1. AgeData'!$I$27,0,'9. SavingsData'!G541)</f>
        <v>0</v>
      </c>
      <c r="H510" s="968">
        <f>IF(B510&gt;'1. AgeData'!$I$27,0,'9. SavingsData'!H541)</f>
        <v>0</v>
      </c>
      <c r="I510" s="968">
        <f>IF(A510&gt;'1. AgeData'!$I$27,0,'9. SavingsData'!I541)</f>
        <v>0</v>
      </c>
      <c r="J510" s="1049">
        <f>IF(B510&gt;'1. AgeData'!$I$27,0,'9. SavingsData'!J541)</f>
        <v>0</v>
      </c>
      <c r="K510" s="901">
        <f>'9. SavingsData'!$G324</f>
        <v>0</v>
      </c>
      <c r="L510" s="903">
        <f>'9. SavingsData'!$H324</f>
        <v>0</v>
      </c>
      <c r="M510" s="903">
        <f>'9. SavingsData'!$I324</f>
        <v>0</v>
      </c>
      <c r="N510" s="1047">
        <f>'9. SavingsData'!$J324</f>
        <v>0</v>
      </c>
    </row>
    <row r="511" spans="1:16" s="15" customFormat="1" ht="12" x14ac:dyDescent="0.2">
      <c r="A511" s="894">
        <f t="shared" si="33"/>
        <v>12</v>
      </c>
      <c r="B511" s="895">
        <f t="shared" si="34"/>
        <v>12</v>
      </c>
      <c r="C511" s="901">
        <f>IF(A511&gt;'1. AgeData'!$I$27,0,'9. SavingsData'!C542)</f>
        <v>0</v>
      </c>
      <c r="D511" s="902">
        <f>IF(B511&gt;'1. AgeData'!$I$28,0,'9. SavingsData'!D542)</f>
        <v>0</v>
      </c>
      <c r="E511" s="1046">
        <f>IF(A511&gt;'1. AgeData'!$I$27,0,'9. SavingsData'!E542)</f>
        <v>0</v>
      </c>
      <c r="F511" s="968">
        <f>IF(B511&gt;'1. AgeData'!$I$27,0,'9. SavingsData'!F542)</f>
        <v>0</v>
      </c>
      <c r="G511" s="968">
        <f>IF(A511&gt;'1. AgeData'!$I$27,0,'9. SavingsData'!G542)</f>
        <v>0</v>
      </c>
      <c r="H511" s="968">
        <f>IF(B511&gt;'1. AgeData'!$I$27,0,'9. SavingsData'!H542)</f>
        <v>0</v>
      </c>
      <c r="I511" s="968">
        <f>IF(A511&gt;'1. AgeData'!$I$27,0,'9. SavingsData'!I542)</f>
        <v>0</v>
      </c>
      <c r="J511" s="1049">
        <f>IF(B511&gt;'1. AgeData'!$I$27,0,'9. SavingsData'!J542)</f>
        <v>0</v>
      </c>
      <c r="K511" s="901">
        <f>'9. SavingsData'!$G325</f>
        <v>0</v>
      </c>
      <c r="L511" s="903">
        <f>'9. SavingsData'!$H325</f>
        <v>0</v>
      </c>
      <c r="M511" s="903">
        <f>'9. SavingsData'!$I325</f>
        <v>0</v>
      </c>
      <c r="N511" s="1047">
        <f>'9. SavingsData'!$J325</f>
        <v>0</v>
      </c>
    </row>
    <row r="512" spans="1:16" s="15" customFormat="1" ht="12" x14ac:dyDescent="0.2">
      <c r="A512" s="894">
        <f t="shared" si="33"/>
        <v>13</v>
      </c>
      <c r="B512" s="895">
        <f t="shared" si="34"/>
        <v>13</v>
      </c>
      <c r="C512" s="901">
        <f>IF(A512&gt;'1. AgeData'!$I$27,0,'9. SavingsData'!C543)</f>
        <v>0</v>
      </c>
      <c r="D512" s="902">
        <f>IF(B512&gt;'1. AgeData'!$I$28,0,'9. SavingsData'!D543)</f>
        <v>0</v>
      </c>
      <c r="E512" s="1046">
        <f>IF(A512&gt;'1. AgeData'!$I$27,0,'9. SavingsData'!E543)</f>
        <v>0</v>
      </c>
      <c r="F512" s="968">
        <f>IF(B512&gt;'1. AgeData'!$I$27,0,'9. SavingsData'!F543)</f>
        <v>0</v>
      </c>
      <c r="G512" s="968">
        <f>IF(A512&gt;'1. AgeData'!$I$27,0,'9. SavingsData'!G543)</f>
        <v>0</v>
      </c>
      <c r="H512" s="968">
        <f>IF(B512&gt;'1. AgeData'!$I$27,0,'9. SavingsData'!H543)</f>
        <v>0</v>
      </c>
      <c r="I512" s="968">
        <f>IF(A512&gt;'1. AgeData'!$I$27,0,'9. SavingsData'!I543)</f>
        <v>0</v>
      </c>
      <c r="J512" s="1049">
        <f>IF(B512&gt;'1. AgeData'!$I$27,0,'9. SavingsData'!J543)</f>
        <v>0</v>
      </c>
      <c r="K512" s="901">
        <f>'9. SavingsData'!$G326</f>
        <v>0</v>
      </c>
      <c r="L512" s="903">
        <f>'9. SavingsData'!$H326</f>
        <v>0</v>
      </c>
      <c r="M512" s="903">
        <f>'9. SavingsData'!$I326</f>
        <v>0</v>
      </c>
      <c r="N512" s="1047">
        <f>'9. SavingsData'!$J326</f>
        <v>0</v>
      </c>
    </row>
    <row r="513" spans="1:14" s="15" customFormat="1" ht="12" x14ac:dyDescent="0.2">
      <c r="A513" s="894">
        <f t="shared" si="33"/>
        <v>14</v>
      </c>
      <c r="B513" s="895">
        <f t="shared" si="34"/>
        <v>14</v>
      </c>
      <c r="C513" s="901">
        <f>IF(A513&gt;'1. AgeData'!$I$27,0,'9. SavingsData'!C544)</f>
        <v>0</v>
      </c>
      <c r="D513" s="902">
        <f>IF(B513&gt;'1. AgeData'!$I$28,0,'9. SavingsData'!D544)</f>
        <v>0</v>
      </c>
      <c r="E513" s="1046">
        <f>IF(A513&gt;'1. AgeData'!$I$27,0,'9. SavingsData'!E544)</f>
        <v>0</v>
      </c>
      <c r="F513" s="968">
        <f>IF(B513&gt;'1. AgeData'!$I$27,0,'9. SavingsData'!F544)</f>
        <v>0</v>
      </c>
      <c r="G513" s="968">
        <f>IF(A513&gt;'1. AgeData'!$I$27,0,'9. SavingsData'!G544)</f>
        <v>0</v>
      </c>
      <c r="H513" s="968">
        <f>IF(B513&gt;'1. AgeData'!$I$27,0,'9. SavingsData'!H544)</f>
        <v>0</v>
      </c>
      <c r="I513" s="968">
        <f>IF(A513&gt;'1. AgeData'!$I$27,0,'9. SavingsData'!I544)</f>
        <v>0</v>
      </c>
      <c r="J513" s="1049">
        <f>IF(B513&gt;'1. AgeData'!$I$27,0,'9. SavingsData'!J544)</f>
        <v>0</v>
      </c>
      <c r="K513" s="901">
        <f>'9. SavingsData'!$G327</f>
        <v>0</v>
      </c>
      <c r="L513" s="903">
        <f>'9. SavingsData'!$H327</f>
        <v>0</v>
      </c>
      <c r="M513" s="903">
        <f>'9. SavingsData'!$I327</f>
        <v>0</v>
      </c>
      <c r="N513" s="1047">
        <f>'9. SavingsData'!$J327</f>
        <v>0</v>
      </c>
    </row>
    <row r="514" spans="1:14" s="15" customFormat="1" ht="12" x14ac:dyDescent="0.2">
      <c r="A514" s="894">
        <f t="shared" si="33"/>
        <v>15</v>
      </c>
      <c r="B514" s="895">
        <f t="shared" si="34"/>
        <v>15</v>
      </c>
      <c r="C514" s="901">
        <f>IF(A514&gt;'1. AgeData'!$I$27,0,'9. SavingsData'!C545)</f>
        <v>0</v>
      </c>
      <c r="D514" s="902">
        <f>IF(B514&gt;'1. AgeData'!$I$28,0,'9. SavingsData'!D545)</f>
        <v>0</v>
      </c>
      <c r="E514" s="1046">
        <f>IF(A514&gt;'1. AgeData'!$I$27,0,'9. SavingsData'!E545)</f>
        <v>0</v>
      </c>
      <c r="F514" s="968">
        <f>IF(B514&gt;'1. AgeData'!$I$27,0,'9. SavingsData'!F545)</f>
        <v>0</v>
      </c>
      <c r="G514" s="968">
        <f>IF(A514&gt;'1. AgeData'!$I$27,0,'9. SavingsData'!G545)</f>
        <v>0</v>
      </c>
      <c r="H514" s="968">
        <f>IF(B514&gt;'1. AgeData'!$I$27,0,'9. SavingsData'!H545)</f>
        <v>0</v>
      </c>
      <c r="I514" s="968">
        <f>IF(A514&gt;'1. AgeData'!$I$27,0,'9. SavingsData'!I545)</f>
        <v>0</v>
      </c>
      <c r="J514" s="1049">
        <f>IF(B514&gt;'1. AgeData'!$I$27,0,'9. SavingsData'!J545)</f>
        <v>0</v>
      </c>
      <c r="K514" s="901">
        <f>'9. SavingsData'!$G328</f>
        <v>0</v>
      </c>
      <c r="L514" s="903">
        <f>'9. SavingsData'!$H328</f>
        <v>0</v>
      </c>
      <c r="M514" s="903">
        <f>'9. SavingsData'!$I328</f>
        <v>0</v>
      </c>
      <c r="N514" s="1047">
        <f>'9. SavingsData'!$J328</f>
        <v>0</v>
      </c>
    </row>
    <row r="515" spans="1:14" s="15" customFormat="1" ht="12" x14ac:dyDescent="0.2">
      <c r="A515" s="894">
        <f t="shared" si="33"/>
        <v>16</v>
      </c>
      <c r="B515" s="895">
        <f t="shared" si="34"/>
        <v>16</v>
      </c>
      <c r="C515" s="901">
        <f>IF(A515&gt;'1. AgeData'!$I$27,0,'9. SavingsData'!C546)</f>
        <v>0</v>
      </c>
      <c r="D515" s="902">
        <f>IF(B515&gt;'1. AgeData'!$I$28,0,'9. SavingsData'!D546)</f>
        <v>0</v>
      </c>
      <c r="E515" s="1046">
        <f>IF(A515&gt;'1. AgeData'!$I$27,0,'9. SavingsData'!E546)</f>
        <v>0</v>
      </c>
      <c r="F515" s="968">
        <f>IF(B515&gt;'1. AgeData'!$I$27,0,'9. SavingsData'!F546)</f>
        <v>0</v>
      </c>
      <c r="G515" s="968">
        <f>IF(A515&gt;'1. AgeData'!$I$27,0,'9. SavingsData'!G546)</f>
        <v>0</v>
      </c>
      <c r="H515" s="968">
        <f>IF(B515&gt;'1. AgeData'!$I$27,0,'9. SavingsData'!H546)</f>
        <v>0</v>
      </c>
      <c r="I515" s="968">
        <f>IF(A515&gt;'1. AgeData'!$I$27,0,'9. SavingsData'!I546)</f>
        <v>0</v>
      </c>
      <c r="J515" s="1049">
        <f>IF(B515&gt;'1. AgeData'!$I$27,0,'9. SavingsData'!J546)</f>
        <v>0</v>
      </c>
      <c r="K515" s="901">
        <f>'9. SavingsData'!$G329</f>
        <v>0</v>
      </c>
      <c r="L515" s="903">
        <f>'9. SavingsData'!$H329</f>
        <v>0</v>
      </c>
      <c r="M515" s="903">
        <f>'9. SavingsData'!$I329</f>
        <v>0</v>
      </c>
      <c r="N515" s="1047">
        <f>'9. SavingsData'!$J329</f>
        <v>0</v>
      </c>
    </row>
    <row r="516" spans="1:14" s="15" customFormat="1" ht="12" x14ac:dyDescent="0.2">
      <c r="A516" s="894">
        <f t="shared" si="33"/>
        <v>17</v>
      </c>
      <c r="B516" s="895">
        <f t="shared" si="34"/>
        <v>17</v>
      </c>
      <c r="C516" s="901">
        <f>IF(A516&gt;'1. AgeData'!$I$27,0,'9. SavingsData'!C547)</f>
        <v>0</v>
      </c>
      <c r="D516" s="902">
        <f>IF(B516&gt;'1. AgeData'!$I$28,0,'9. SavingsData'!D547)</f>
        <v>0</v>
      </c>
      <c r="E516" s="1046">
        <f>IF(A516&gt;'1. AgeData'!$I$27,0,'9. SavingsData'!E547)</f>
        <v>0</v>
      </c>
      <c r="F516" s="968">
        <f>IF(B516&gt;'1. AgeData'!$I$27,0,'9. SavingsData'!F547)</f>
        <v>0</v>
      </c>
      <c r="G516" s="968">
        <f>IF(A516&gt;'1. AgeData'!$I$27,0,'9. SavingsData'!G547)</f>
        <v>0</v>
      </c>
      <c r="H516" s="968">
        <f>IF(B516&gt;'1. AgeData'!$I$27,0,'9. SavingsData'!H547)</f>
        <v>0</v>
      </c>
      <c r="I516" s="968">
        <f>IF(A516&gt;'1. AgeData'!$I$27,0,'9. SavingsData'!I547)</f>
        <v>0</v>
      </c>
      <c r="J516" s="1049">
        <f>IF(B516&gt;'1. AgeData'!$I$27,0,'9. SavingsData'!J547)</f>
        <v>0</v>
      </c>
      <c r="K516" s="901">
        <f>'9. SavingsData'!$G330</f>
        <v>0</v>
      </c>
      <c r="L516" s="903">
        <f>'9. SavingsData'!$H330</f>
        <v>0</v>
      </c>
      <c r="M516" s="903">
        <f>'9. SavingsData'!$I330</f>
        <v>0</v>
      </c>
      <c r="N516" s="1047">
        <f>'9. SavingsData'!$J330</f>
        <v>0</v>
      </c>
    </row>
    <row r="517" spans="1:14" s="15" customFormat="1" ht="12" x14ac:dyDescent="0.2">
      <c r="A517" s="894">
        <f t="shared" si="33"/>
        <v>18</v>
      </c>
      <c r="B517" s="895">
        <f t="shared" si="34"/>
        <v>18</v>
      </c>
      <c r="C517" s="901">
        <f>IF(A517&gt;'1. AgeData'!$I$27,0,'9. SavingsData'!C548)</f>
        <v>0</v>
      </c>
      <c r="D517" s="902">
        <f>IF(B517&gt;'1. AgeData'!$I$28,0,'9. SavingsData'!D548)</f>
        <v>0</v>
      </c>
      <c r="E517" s="1046">
        <f>IF(A517&gt;'1. AgeData'!$I$27,0,'9. SavingsData'!E548)</f>
        <v>0</v>
      </c>
      <c r="F517" s="968">
        <f>IF(B517&gt;'1. AgeData'!$I$27,0,'9. SavingsData'!F548)</f>
        <v>0</v>
      </c>
      <c r="G517" s="968">
        <f>IF(A517&gt;'1. AgeData'!$I$27,0,'9. SavingsData'!G548)</f>
        <v>0</v>
      </c>
      <c r="H517" s="968">
        <f>IF(B517&gt;'1. AgeData'!$I$27,0,'9. SavingsData'!H548)</f>
        <v>0</v>
      </c>
      <c r="I517" s="968">
        <f>IF(A517&gt;'1. AgeData'!$I$27,0,'9. SavingsData'!I548)</f>
        <v>0</v>
      </c>
      <c r="J517" s="1049">
        <f>IF(B517&gt;'1. AgeData'!$I$27,0,'9. SavingsData'!J548)</f>
        <v>0</v>
      </c>
      <c r="K517" s="901">
        <f>'9. SavingsData'!$G331</f>
        <v>0</v>
      </c>
      <c r="L517" s="903">
        <f>'9. SavingsData'!$H331</f>
        <v>0</v>
      </c>
      <c r="M517" s="903">
        <f>'9. SavingsData'!$I331</f>
        <v>0</v>
      </c>
      <c r="N517" s="1047">
        <f>'9. SavingsData'!$J331</f>
        <v>0</v>
      </c>
    </row>
    <row r="518" spans="1:14" s="15" customFormat="1" ht="12" x14ac:dyDescent="0.2">
      <c r="A518" s="894">
        <f t="shared" si="33"/>
        <v>19</v>
      </c>
      <c r="B518" s="895">
        <f t="shared" si="34"/>
        <v>19</v>
      </c>
      <c r="C518" s="901">
        <f>IF(A518&gt;'1. AgeData'!$I$27,0,'9. SavingsData'!C549)</f>
        <v>0</v>
      </c>
      <c r="D518" s="902">
        <f>IF(B518&gt;'1. AgeData'!$I$28,0,'9. SavingsData'!D549)</f>
        <v>0</v>
      </c>
      <c r="E518" s="1046">
        <f>IF(A518&gt;'1. AgeData'!$I$27,0,'9. SavingsData'!E549)</f>
        <v>0</v>
      </c>
      <c r="F518" s="968">
        <f>IF(B518&gt;'1. AgeData'!$I$27,0,'9. SavingsData'!F549)</f>
        <v>0</v>
      </c>
      <c r="G518" s="968">
        <f>IF(A518&gt;'1. AgeData'!$I$27,0,'9. SavingsData'!G549)</f>
        <v>0</v>
      </c>
      <c r="H518" s="968">
        <f>IF(B518&gt;'1. AgeData'!$I$27,0,'9. SavingsData'!H549)</f>
        <v>0</v>
      </c>
      <c r="I518" s="968">
        <f>IF(A518&gt;'1. AgeData'!$I$27,0,'9. SavingsData'!I549)</f>
        <v>0</v>
      </c>
      <c r="J518" s="1049">
        <f>IF(B518&gt;'1. AgeData'!$I$27,0,'9. SavingsData'!J549)</f>
        <v>0</v>
      </c>
      <c r="K518" s="901">
        <f>'9. SavingsData'!$G332</f>
        <v>0</v>
      </c>
      <c r="L518" s="903">
        <f>'9. SavingsData'!$H332</f>
        <v>0</v>
      </c>
      <c r="M518" s="903">
        <f>'9. SavingsData'!$I332</f>
        <v>0</v>
      </c>
      <c r="N518" s="1047">
        <f>'9. SavingsData'!$J332</f>
        <v>0</v>
      </c>
    </row>
    <row r="519" spans="1:14" s="15" customFormat="1" ht="12" x14ac:dyDescent="0.2">
      <c r="A519" s="894">
        <f t="shared" si="33"/>
        <v>20</v>
      </c>
      <c r="B519" s="895">
        <f t="shared" si="34"/>
        <v>20</v>
      </c>
      <c r="C519" s="901">
        <f>IF(A519&gt;'1. AgeData'!$I$27,0,'9. SavingsData'!C550)</f>
        <v>0</v>
      </c>
      <c r="D519" s="902">
        <f>IF(B519&gt;'1. AgeData'!$I$28,0,'9. SavingsData'!D550)</f>
        <v>0</v>
      </c>
      <c r="E519" s="1046">
        <f>IF(A519&gt;'1. AgeData'!$I$27,0,'9. SavingsData'!E550)</f>
        <v>0</v>
      </c>
      <c r="F519" s="968">
        <f>IF(B519&gt;'1. AgeData'!$I$27,0,'9. SavingsData'!F550)</f>
        <v>0</v>
      </c>
      <c r="G519" s="968">
        <f>IF(A519&gt;'1. AgeData'!$I$27,0,'9. SavingsData'!G550)</f>
        <v>0</v>
      </c>
      <c r="H519" s="968">
        <f>IF(B519&gt;'1. AgeData'!$I$27,0,'9. SavingsData'!H550)</f>
        <v>0</v>
      </c>
      <c r="I519" s="968">
        <f>IF(A519&gt;'1. AgeData'!$I$27,0,'9. SavingsData'!I550)</f>
        <v>0</v>
      </c>
      <c r="J519" s="1049">
        <f>IF(B519&gt;'1. AgeData'!$I$27,0,'9. SavingsData'!J550)</f>
        <v>0</v>
      </c>
      <c r="K519" s="901">
        <f>'9. SavingsData'!$G333</f>
        <v>0</v>
      </c>
      <c r="L519" s="903">
        <f>'9. SavingsData'!$H333</f>
        <v>0</v>
      </c>
      <c r="M519" s="903">
        <f>'9. SavingsData'!$I333</f>
        <v>0</v>
      </c>
      <c r="N519" s="1047">
        <f>'9. SavingsData'!$J333</f>
        <v>0</v>
      </c>
    </row>
    <row r="520" spans="1:14" s="15" customFormat="1" ht="12" x14ac:dyDescent="0.2">
      <c r="A520" s="894">
        <f t="shared" si="33"/>
        <v>21</v>
      </c>
      <c r="B520" s="895">
        <f t="shared" si="34"/>
        <v>21</v>
      </c>
      <c r="C520" s="901">
        <f>IF(A520&gt;'1. AgeData'!$I$27,0,'9. SavingsData'!C551)</f>
        <v>0</v>
      </c>
      <c r="D520" s="902">
        <f>IF(B520&gt;'1. AgeData'!$I$28,0,'9. SavingsData'!D551)</f>
        <v>0</v>
      </c>
      <c r="E520" s="1046">
        <f>IF(A520&gt;'1. AgeData'!$I$27,0,'9. SavingsData'!E551)</f>
        <v>0</v>
      </c>
      <c r="F520" s="968">
        <f>IF(B520&gt;'1. AgeData'!$I$27,0,'9. SavingsData'!F551)</f>
        <v>0</v>
      </c>
      <c r="G520" s="968">
        <f>IF(A520&gt;'1. AgeData'!$I$27,0,'9. SavingsData'!G551)</f>
        <v>0</v>
      </c>
      <c r="H520" s="968">
        <f>IF(B520&gt;'1. AgeData'!$I$27,0,'9. SavingsData'!H551)</f>
        <v>0</v>
      </c>
      <c r="I520" s="968">
        <f>IF(A520&gt;'1. AgeData'!$I$27,0,'9. SavingsData'!I551)</f>
        <v>0</v>
      </c>
      <c r="J520" s="1049">
        <f>IF(B520&gt;'1. AgeData'!$I$27,0,'9. SavingsData'!J551)</f>
        <v>0</v>
      </c>
      <c r="K520" s="901">
        <f>'9. SavingsData'!$G334</f>
        <v>0</v>
      </c>
      <c r="L520" s="903">
        <f>'9. SavingsData'!$H334</f>
        <v>0</v>
      </c>
      <c r="M520" s="903">
        <f>'9. SavingsData'!$I334</f>
        <v>0</v>
      </c>
      <c r="N520" s="1047">
        <f>'9. SavingsData'!$J334</f>
        <v>0</v>
      </c>
    </row>
    <row r="521" spans="1:14" s="15" customFormat="1" ht="12" x14ac:dyDescent="0.2">
      <c r="A521" s="894">
        <f t="shared" si="33"/>
        <v>22</v>
      </c>
      <c r="B521" s="895">
        <f t="shared" si="34"/>
        <v>22</v>
      </c>
      <c r="C521" s="901">
        <f>IF(A521&gt;'1. AgeData'!$I$27,0,'9. SavingsData'!C552)</f>
        <v>0</v>
      </c>
      <c r="D521" s="902">
        <f>IF(B521&gt;'1. AgeData'!$I$28,0,'9. SavingsData'!D552)</f>
        <v>0</v>
      </c>
      <c r="E521" s="1046">
        <f>IF(A521&gt;'1. AgeData'!$I$27,0,'9. SavingsData'!E552)</f>
        <v>0</v>
      </c>
      <c r="F521" s="968">
        <f>IF(B521&gt;'1. AgeData'!$I$27,0,'9. SavingsData'!F552)</f>
        <v>0</v>
      </c>
      <c r="G521" s="968">
        <f>IF(A521&gt;'1. AgeData'!$I$27,0,'9. SavingsData'!G552)</f>
        <v>0</v>
      </c>
      <c r="H521" s="968">
        <f>IF(B521&gt;'1. AgeData'!$I$27,0,'9. SavingsData'!H552)</f>
        <v>0</v>
      </c>
      <c r="I521" s="968">
        <f>IF(A521&gt;'1. AgeData'!$I$27,0,'9. SavingsData'!I552)</f>
        <v>0</v>
      </c>
      <c r="J521" s="1049">
        <f>IF(B521&gt;'1. AgeData'!$I$27,0,'9. SavingsData'!J552)</f>
        <v>0</v>
      </c>
      <c r="K521" s="901">
        <f>'9. SavingsData'!$G335</f>
        <v>0</v>
      </c>
      <c r="L521" s="903">
        <f>'9. SavingsData'!$H335</f>
        <v>0</v>
      </c>
      <c r="M521" s="903">
        <f>'9. SavingsData'!$I335</f>
        <v>0</v>
      </c>
      <c r="N521" s="1047">
        <f>'9. SavingsData'!$J335</f>
        <v>0</v>
      </c>
    </row>
    <row r="522" spans="1:14" s="15" customFormat="1" ht="12" x14ac:dyDescent="0.2">
      <c r="A522" s="894">
        <f t="shared" si="33"/>
        <v>23</v>
      </c>
      <c r="B522" s="895">
        <f t="shared" si="34"/>
        <v>23</v>
      </c>
      <c r="C522" s="901">
        <f>IF(A522&gt;'1. AgeData'!$I$27,0,'9. SavingsData'!C553)</f>
        <v>0</v>
      </c>
      <c r="D522" s="902">
        <f>IF(B522&gt;'1. AgeData'!$I$28,0,'9. SavingsData'!D553)</f>
        <v>0</v>
      </c>
      <c r="E522" s="1046">
        <f>IF(A522&gt;'1. AgeData'!$I$27,0,'9. SavingsData'!E553)</f>
        <v>0</v>
      </c>
      <c r="F522" s="968">
        <f>IF(B522&gt;'1. AgeData'!$I$27,0,'9. SavingsData'!F553)</f>
        <v>0</v>
      </c>
      <c r="G522" s="968">
        <f>IF(A522&gt;'1. AgeData'!$I$27,0,'9. SavingsData'!G553)</f>
        <v>0</v>
      </c>
      <c r="H522" s="968">
        <f>IF(B522&gt;'1. AgeData'!$I$27,0,'9. SavingsData'!H553)</f>
        <v>0</v>
      </c>
      <c r="I522" s="968">
        <f>IF(A522&gt;'1. AgeData'!$I$27,0,'9. SavingsData'!I553)</f>
        <v>0</v>
      </c>
      <c r="J522" s="1049">
        <f>IF(B522&gt;'1. AgeData'!$I$27,0,'9. SavingsData'!J553)</f>
        <v>0</v>
      </c>
      <c r="K522" s="901">
        <f>'9. SavingsData'!$G336</f>
        <v>0</v>
      </c>
      <c r="L522" s="903">
        <f>'9. SavingsData'!$H336</f>
        <v>0</v>
      </c>
      <c r="M522" s="903">
        <f>'9. SavingsData'!$I336</f>
        <v>0</v>
      </c>
      <c r="N522" s="1047">
        <f>'9. SavingsData'!$J336</f>
        <v>0</v>
      </c>
    </row>
    <row r="523" spans="1:14" s="15" customFormat="1" ht="12" x14ac:dyDescent="0.2">
      <c r="A523" s="894">
        <f t="shared" si="33"/>
        <v>24</v>
      </c>
      <c r="B523" s="895">
        <f t="shared" si="34"/>
        <v>24</v>
      </c>
      <c r="C523" s="901">
        <f>IF(A523&gt;'1. AgeData'!$I$27,0,'9. SavingsData'!C554)</f>
        <v>0</v>
      </c>
      <c r="D523" s="902">
        <f>IF(B523&gt;'1. AgeData'!$I$28,0,'9. SavingsData'!D554)</f>
        <v>0</v>
      </c>
      <c r="E523" s="1046">
        <f>IF(A523&gt;'1. AgeData'!$I$27,0,'9. SavingsData'!E554)</f>
        <v>0</v>
      </c>
      <c r="F523" s="968">
        <f>IF(B523&gt;'1. AgeData'!$I$27,0,'9. SavingsData'!F554)</f>
        <v>0</v>
      </c>
      <c r="G523" s="968">
        <f>IF(A523&gt;'1. AgeData'!$I$27,0,'9. SavingsData'!G554)</f>
        <v>0</v>
      </c>
      <c r="H523" s="968">
        <f>IF(B523&gt;'1. AgeData'!$I$27,0,'9. SavingsData'!H554)</f>
        <v>0</v>
      </c>
      <c r="I523" s="968">
        <f>IF(A523&gt;'1. AgeData'!$I$27,0,'9. SavingsData'!I554)</f>
        <v>0</v>
      </c>
      <c r="J523" s="1049">
        <f>IF(B523&gt;'1. AgeData'!$I$27,0,'9. SavingsData'!J554)</f>
        <v>0</v>
      </c>
      <c r="K523" s="901">
        <f>'9. SavingsData'!$G337</f>
        <v>0</v>
      </c>
      <c r="L523" s="903">
        <f>'9. SavingsData'!$H337</f>
        <v>0</v>
      </c>
      <c r="M523" s="903">
        <f>'9. SavingsData'!$I337</f>
        <v>0</v>
      </c>
      <c r="N523" s="1047">
        <f>'9. SavingsData'!$J337</f>
        <v>0</v>
      </c>
    </row>
    <row r="524" spans="1:14" s="15" customFormat="1" ht="12" x14ac:dyDescent="0.2">
      <c r="A524" s="894">
        <f t="shared" si="33"/>
        <v>25</v>
      </c>
      <c r="B524" s="895">
        <f t="shared" si="34"/>
        <v>25</v>
      </c>
      <c r="C524" s="901">
        <f>IF(A524&gt;'1. AgeData'!$I$27,0,'9. SavingsData'!C555)</f>
        <v>0</v>
      </c>
      <c r="D524" s="902">
        <f>IF(B524&gt;'1. AgeData'!$I$28,0,'9. SavingsData'!D555)</f>
        <v>0</v>
      </c>
      <c r="E524" s="1046">
        <f>IF(A524&gt;'1. AgeData'!$I$27,0,'9. SavingsData'!E555)</f>
        <v>0</v>
      </c>
      <c r="F524" s="968">
        <f>IF(B524&gt;'1. AgeData'!$I$27,0,'9. SavingsData'!F555)</f>
        <v>0</v>
      </c>
      <c r="G524" s="968">
        <f>IF(A524&gt;'1. AgeData'!$I$27,0,'9. SavingsData'!G555)</f>
        <v>0</v>
      </c>
      <c r="H524" s="968">
        <f>IF(B524&gt;'1. AgeData'!$I$27,0,'9. SavingsData'!H555)</f>
        <v>0</v>
      </c>
      <c r="I524" s="968">
        <f>IF(A524&gt;'1. AgeData'!$I$27,0,'9. SavingsData'!I555)</f>
        <v>0</v>
      </c>
      <c r="J524" s="1049">
        <f>IF(B524&gt;'1. AgeData'!$I$27,0,'9. SavingsData'!J555)</f>
        <v>0</v>
      </c>
      <c r="K524" s="901">
        <f>'9. SavingsData'!$G338</f>
        <v>0</v>
      </c>
      <c r="L524" s="903">
        <f>'9. SavingsData'!$H338</f>
        <v>0</v>
      </c>
      <c r="M524" s="903">
        <f>'9. SavingsData'!$I338</f>
        <v>0</v>
      </c>
      <c r="N524" s="1047">
        <f>'9. SavingsData'!$J338</f>
        <v>0</v>
      </c>
    </row>
    <row r="525" spans="1:14" s="15" customFormat="1" ht="12" x14ac:dyDescent="0.2">
      <c r="A525" s="894">
        <f t="shared" si="33"/>
        <v>26</v>
      </c>
      <c r="B525" s="895">
        <f t="shared" si="34"/>
        <v>26</v>
      </c>
      <c r="C525" s="901">
        <f>IF(A525&gt;'1. AgeData'!$I$27,0,'9. SavingsData'!C556)</f>
        <v>0</v>
      </c>
      <c r="D525" s="902">
        <f>IF(B525&gt;'1. AgeData'!$I$28,0,'9. SavingsData'!D556)</f>
        <v>0</v>
      </c>
      <c r="E525" s="1046">
        <f>IF(A525&gt;'1. AgeData'!$I$27,0,'9. SavingsData'!E556)</f>
        <v>0</v>
      </c>
      <c r="F525" s="968">
        <f>IF(B525&gt;'1. AgeData'!$I$27,0,'9. SavingsData'!F556)</f>
        <v>0</v>
      </c>
      <c r="G525" s="968">
        <f>IF(A525&gt;'1. AgeData'!$I$27,0,'9. SavingsData'!G556)</f>
        <v>0</v>
      </c>
      <c r="H525" s="968">
        <f>IF(B525&gt;'1. AgeData'!$I$27,0,'9. SavingsData'!H556)</f>
        <v>0</v>
      </c>
      <c r="I525" s="968">
        <f>IF(A525&gt;'1. AgeData'!$I$27,0,'9. SavingsData'!I556)</f>
        <v>0</v>
      </c>
      <c r="J525" s="1049">
        <f>IF(B525&gt;'1. AgeData'!$I$27,0,'9. SavingsData'!J556)</f>
        <v>0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0</v>
      </c>
    </row>
    <row r="526" spans="1:14" s="15" customFormat="1" ht="12" x14ac:dyDescent="0.2">
      <c r="A526" s="894">
        <f t="shared" si="33"/>
        <v>27</v>
      </c>
      <c r="B526" s="895">
        <f t="shared" si="34"/>
        <v>27</v>
      </c>
      <c r="C526" s="901">
        <f>IF(A526&gt;'1. AgeData'!$I$27,0,'9. SavingsData'!C557)</f>
        <v>0</v>
      </c>
      <c r="D526" s="902">
        <f>IF(B526&gt;'1. AgeData'!$I$28,0,'9. SavingsData'!D557)</f>
        <v>0</v>
      </c>
      <c r="E526" s="1046">
        <f>IF(A526&gt;'1. AgeData'!$I$27,0,'9. SavingsData'!E557)</f>
        <v>0</v>
      </c>
      <c r="F526" s="968">
        <f>IF(B526&gt;'1. AgeData'!$I$27,0,'9. SavingsData'!F557)</f>
        <v>0</v>
      </c>
      <c r="G526" s="968">
        <f>IF(A526&gt;'1. AgeData'!$I$27,0,'9. SavingsData'!G557)</f>
        <v>0</v>
      </c>
      <c r="H526" s="968">
        <f>IF(B526&gt;'1. AgeData'!$I$27,0,'9. SavingsData'!H557)</f>
        <v>0</v>
      </c>
      <c r="I526" s="968">
        <f>IF(A526&gt;'1. AgeData'!$I$27,0,'9. SavingsData'!I557)</f>
        <v>0</v>
      </c>
      <c r="J526" s="1049">
        <f>IF(B526&gt;'1. AgeData'!$I$27,0,'9. SavingsData'!J557)</f>
        <v>0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0</v>
      </c>
    </row>
    <row r="527" spans="1:14" s="15" customFormat="1" ht="12" x14ac:dyDescent="0.2">
      <c r="A527" s="894">
        <f t="shared" si="33"/>
        <v>28</v>
      </c>
      <c r="B527" s="895">
        <f t="shared" si="34"/>
        <v>28</v>
      </c>
      <c r="C527" s="901">
        <f>IF(A527&gt;'1. AgeData'!$I$27,0,'9. SavingsData'!C558)</f>
        <v>0</v>
      </c>
      <c r="D527" s="902">
        <f>IF(B527&gt;'1. AgeData'!$I$28,0,'9. SavingsData'!D558)</f>
        <v>0</v>
      </c>
      <c r="E527" s="1046">
        <f>IF(A527&gt;'1. AgeData'!$I$27,0,'9. SavingsData'!E558)</f>
        <v>0</v>
      </c>
      <c r="F527" s="968">
        <f>IF(B527&gt;'1. AgeData'!$I$27,0,'9. SavingsData'!F558)</f>
        <v>0</v>
      </c>
      <c r="G527" s="968">
        <f>IF(A527&gt;'1. AgeData'!$I$27,0,'9. SavingsData'!G558)</f>
        <v>0</v>
      </c>
      <c r="H527" s="968">
        <f>IF(B527&gt;'1. AgeData'!$I$27,0,'9. SavingsData'!H558)</f>
        <v>0</v>
      </c>
      <c r="I527" s="968">
        <f>IF(A527&gt;'1. AgeData'!$I$27,0,'9. SavingsData'!I558)</f>
        <v>0</v>
      </c>
      <c r="J527" s="1049">
        <f>IF(B527&gt;'1. AgeData'!$I$27,0,'9. SavingsData'!J558)</f>
        <v>0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0</v>
      </c>
    </row>
    <row r="528" spans="1:14" s="15" customFormat="1" ht="12" x14ac:dyDescent="0.2">
      <c r="A528" s="894">
        <f t="shared" si="33"/>
        <v>29</v>
      </c>
      <c r="B528" s="895">
        <f t="shared" si="34"/>
        <v>29</v>
      </c>
      <c r="C528" s="901">
        <f>IF(A528&gt;'1. AgeData'!$I$27,0,'9. SavingsData'!C559)</f>
        <v>0</v>
      </c>
      <c r="D528" s="902">
        <f>IF(B528&gt;'1. AgeData'!$I$28,0,'9. SavingsData'!D559)</f>
        <v>0</v>
      </c>
      <c r="E528" s="1046">
        <f>IF(A528&gt;'1. AgeData'!$I$27,0,'9. SavingsData'!E559)</f>
        <v>0</v>
      </c>
      <c r="F528" s="968">
        <f>IF(B528&gt;'1. AgeData'!$I$27,0,'9. SavingsData'!F559)</f>
        <v>0</v>
      </c>
      <c r="G528" s="968">
        <f>IF(A528&gt;'1. AgeData'!$I$27,0,'9. SavingsData'!G559)</f>
        <v>0</v>
      </c>
      <c r="H528" s="968">
        <f>IF(B528&gt;'1. AgeData'!$I$27,0,'9. SavingsData'!H559)</f>
        <v>0</v>
      </c>
      <c r="I528" s="968">
        <f>IF(A528&gt;'1. AgeData'!$I$27,0,'9. SavingsData'!I559)</f>
        <v>0</v>
      </c>
      <c r="J528" s="1049">
        <f>IF(B528&gt;'1. AgeData'!$I$27,0,'9. SavingsData'!J559)</f>
        <v>0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0</v>
      </c>
    </row>
    <row r="529" spans="1:14" s="15" customFormat="1" ht="12" x14ac:dyDescent="0.2">
      <c r="A529" s="894">
        <f t="shared" si="33"/>
        <v>30</v>
      </c>
      <c r="B529" s="895">
        <f t="shared" si="34"/>
        <v>30</v>
      </c>
      <c r="C529" s="901">
        <f>IF(A529&gt;'1. AgeData'!$I$27,0,'9. SavingsData'!C560)</f>
        <v>0</v>
      </c>
      <c r="D529" s="902">
        <f>IF(B529&gt;'1. AgeData'!$I$28,0,'9. SavingsData'!D560)</f>
        <v>0</v>
      </c>
      <c r="E529" s="1046">
        <f>IF(A529&gt;'1. AgeData'!$I$27,0,'9. SavingsData'!E560)</f>
        <v>0</v>
      </c>
      <c r="F529" s="968">
        <f>IF(B529&gt;'1. AgeData'!$I$27,0,'9. SavingsData'!F560)</f>
        <v>0</v>
      </c>
      <c r="G529" s="968">
        <f>IF(A529&gt;'1. AgeData'!$I$27,0,'9. SavingsData'!G560)</f>
        <v>0</v>
      </c>
      <c r="H529" s="968">
        <f>IF(B529&gt;'1. AgeData'!$I$27,0,'9. SavingsData'!H560)</f>
        <v>0</v>
      </c>
      <c r="I529" s="968">
        <f>IF(A529&gt;'1. AgeData'!$I$27,0,'9. SavingsData'!I560)</f>
        <v>0</v>
      </c>
      <c r="J529" s="1049">
        <f>IF(B529&gt;'1. AgeData'!$I$27,0,'9. SavingsData'!J560)</f>
        <v>0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0</v>
      </c>
    </row>
    <row r="530" spans="1:14" s="15" customFormat="1" ht="12" x14ac:dyDescent="0.2">
      <c r="A530" s="894">
        <f t="shared" si="33"/>
        <v>31</v>
      </c>
      <c r="B530" s="895">
        <f t="shared" si="34"/>
        <v>31</v>
      </c>
      <c r="C530" s="901">
        <f>IF(A530&gt;'1. AgeData'!$I$27,0,'9. SavingsData'!C561)</f>
        <v>0</v>
      </c>
      <c r="D530" s="902">
        <f>IF(B530&gt;'1. AgeData'!$I$28,0,'9. SavingsData'!D561)</f>
        <v>0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0</v>
      </c>
    </row>
    <row r="531" spans="1:14" s="15" customFormat="1" ht="12" x14ac:dyDescent="0.2">
      <c r="A531" s="894">
        <f t="shared" si="33"/>
        <v>32</v>
      </c>
      <c r="B531" s="895">
        <f t="shared" si="34"/>
        <v>32</v>
      </c>
      <c r="C531" s="901">
        <f>IF(A531&gt;'1. AgeData'!$I$27,0,'9. SavingsData'!C562)</f>
        <v>0</v>
      </c>
      <c r="D531" s="902">
        <f>IF(B531&gt;'1. AgeData'!$I$28,0,'9. SavingsData'!D562)</f>
        <v>0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0</v>
      </c>
    </row>
    <row r="532" spans="1:14" s="15" customFormat="1" ht="12" x14ac:dyDescent="0.2">
      <c r="A532" s="894">
        <f t="shared" si="33"/>
        <v>33</v>
      </c>
      <c r="B532" s="895">
        <f t="shared" si="34"/>
        <v>33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34</v>
      </c>
      <c r="B533" s="895">
        <f t="shared" si="34"/>
        <v>34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35</v>
      </c>
      <c r="B534" s="895">
        <f t="shared" si="34"/>
        <v>35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36</v>
      </c>
      <c r="B535" s="897">
        <f t="shared" si="34"/>
        <v>36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3374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0</v>
      </c>
      <c r="B627" s="895">
        <f>'1. AgeData'!$D$28</f>
        <v>0</v>
      </c>
      <c r="C627" s="913">
        <f>'7. IRAdata'!$E404</f>
        <v>0</v>
      </c>
      <c r="D627" s="912">
        <f>'7. IRAdata'!$F404</f>
        <v>0</v>
      </c>
      <c r="E627" s="881">
        <f>'8. RothData'!E343</f>
        <v>0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0</v>
      </c>
      <c r="J627" s="881">
        <f>D627+F627+H627</f>
        <v>0</v>
      </c>
      <c r="K627" s="913">
        <f>I627+J627</f>
        <v>0</v>
      </c>
      <c r="L627" s="3211">
        <f>IF(M136=0,0,(I627/M136))</f>
        <v>0</v>
      </c>
      <c r="M627" s="938">
        <f>IF(N136=0,0,(J627/N136))</f>
        <v>0</v>
      </c>
      <c r="N627" s="939">
        <f>IF(AND(M136=0,N136=0),0, (K627/(M136+N136)))</f>
        <v>0</v>
      </c>
    </row>
    <row r="628" spans="1:24" s="15" customFormat="1" ht="12" x14ac:dyDescent="0.2">
      <c r="A628" s="894">
        <f>A627+1</f>
        <v>1</v>
      </c>
      <c r="B628" s="895">
        <f>B627+1</f>
        <v>1</v>
      </c>
      <c r="C628" s="913">
        <f>'7. IRAdata'!$E405</f>
        <v>0</v>
      </c>
      <c r="D628" s="912">
        <f>'7. IRAdata'!$F405</f>
        <v>0</v>
      </c>
      <c r="E628" s="881">
        <f>'8. RothData'!E344</f>
        <v>0</v>
      </c>
      <c r="F628" s="881">
        <f>'8. RothData'!F344</f>
        <v>0</v>
      </c>
      <c r="G628" s="913">
        <f>IF(OR(A628&gt;'9. SavingsData'!$G$137,A628&lt;'9. SavingsData'!$G$131),0,'9. SavingsData'!$G$124)*POWER((1+'9. SavingsData'!$G$127),($A$627-$A628))</f>
        <v>0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0</v>
      </c>
      <c r="J628" s="881">
        <f t="shared" ref="J628:J663" si="36">D628+F628+H628</f>
        <v>0</v>
      </c>
      <c r="K628" s="913">
        <f t="shared" ref="K628:K663" si="37">I628+J628</f>
        <v>0</v>
      </c>
      <c r="L628" s="3212">
        <f t="shared" ref="L628:M628" si="38">IF(M137=0,0,(I628/M137))</f>
        <v>0</v>
      </c>
      <c r="M628" s="938">
        <f t="shared" si="38"/>
        <v>0</v>
      </c>
      <c r="N628" s="939">
        <f t="shared" ref="N628:N663" si="39">IF(AND(M137=0,N137=0),0, (K628/(M137+N137)))</f>
        <v>0</v>
      </c>
    </row>
    <row r="629" spans="1:24" s="15" customFormat="1" ht="12" x14ac:dyDescent="0.2">
      <c r="A629" s="894">
        <f t="shared" ref="A629:B644" si="40">A628+1</f>
        <v>2</v>
      </c>
      <c r="B629" s="895">
        <f t="shared" si="40"/>
        <v>2</v>
      </c>
      <c r="C629" s="913">
        <f>'7. IRAdata'!$E406</f>
        <v>0</v>
      </c>
      <c r="D629" s="912">
        <f>'7. IRAdata'!$F406</f>
        <v>0</v>
      </c>
      <c r="E629" s="881">
        <f>'8. RothData'!E345</f>
        <v>0</v>
      </c>
      <c r="F629" s="881">
        <f>'8. RothData'!F345</f>
        <v>0</v>
      </c>
      <c r="G629" s="913">
        <f>IF(OR(A629&gt;'9. SavingsData'!$G$137,A629&lt;'9. SavingsData'!$G$131),0,'9. SavingsData'!$G$124)*POWER((1+'9. SavingsData'!$G$127),($A$627-$A629))</f>
        <v>0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0</v>
      </c>
      <c r="J629" s="881">
        <f t="shared" si="36"/>
        <v>0</v>
      </c>
      <c r="K629" s="913">
        <f t="shared" si="37"/>
        <v>0</v>
      </c>
      <c r="L629" s="3212">
        <f t="shared" ref="L629:M629" si="41">IF(M138=0,0,(I629/M138))</f>
        <v>0</v>
      </c>
      <c r="M629" s="938">
        <f t="shared" si="41"/>
        <v>0</v>
      </c>
      <c r="N629" s="939">
        <f t="shared" si="39"/>
        <v>0</v>
      </c>
    </row>
    <row r="630" spans="1:24" s="15" customFormat="1" ht="12" x14ac:dyDescent="0.2">
      <c r="A630" s="894">
        <f t="shared" si="40"/>
        <v>3</v>
      </c>
      <c r="B630" s="895">
        <f t="shared" si="40"/>
        <v>3</v>
      </c>
      <c r="C630" s="913">
        <f>'7. IRAdata'!$E407</f>
        <v>0</v>
      </c>
      <c r="D630" s="912">
        <f>'7. IRAdata'!$F407</f>
        <v>0</v>
      </c>
      <c r="E630" s="881">
        <f>'8. RothData'!E346</f>
        <v>0</v>
      </c>
      <c r="F630" s="881">
        <f>'8. RothData'!F346</f>
        <v>0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0</v>
      </c>
      <c r="J630" s="881">
        <f t="shared" si="36"/>
        <v>0</v>
      </c>
      <c r="K630" s="913">
        <f t="shared" si="37"/>
        <v>0</v>
      </c>
      <c r="L630" s="3212">
        <f t="shared" ref="L630:M630" si="42">IF(M139=0,0,(I630/M139))</f>
        <v>0</v>
      </c>
      <c r="M630" s="938">
        <f t="shared" si="42"/>
        <v>0</v>
      </c>
      <c r="N630" s="939">
        <f t="shared" si="39"/>
        <v>0</v>
      </c>
    </row>
    <row r="631" spans="1:24" s="15" customFormat="1" ht="12" x14ac:dyDescent="0.2">
      <c r="A631" s="894">
        <f t="shared" si="40"/>
        <v>4</v>
      </c>
      <c r="B631" s="895">
        <f t="shared" si="40"/>
        <v>4</v>
      </c>
      <c r="C631" s="913">
        <f>'7. IRAdata'!$E408</f>
        <v>0</v>
      </c>
      <c r="D631" s="912">
        <f>'7. IRAdata'!$F408</f>
        <v>0</v>
      </c>
      <c r="E631" s="881">
        <f>'8. RothData'!E347</f>
        <v>0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0</v>
      </c>
      <c r="J631" s="881">
        <f t="shared" si="36"/>
        <v>0</v>
      </c>
      <c r="K631" s="913">
        <f t="shared" si="37"/>
        <v>0</v>
      </c>
      <c r="L631" s="3212">
        <f t="shared" ref="L631:M631" si="43">IF(M140=0,0,(I631/M140))</f>
        <v>0</v>
      </c>
      <c r="M631" s="938">
        <f t="shared" si="43"/>
        <v>0</v>
      </c>
      <c r="N631" s="939">
        <f t="shared" si="39"/>
        <v>0</v>
      </c>
    </row>
    <row r="632" spans="1:24" s="15" customFormat="1" ht="12" x14ac:dyDescent="0.2">
      <c r="A632" s="894">
        <f t="shared" si="40"/>
        <v>5</v>
      </c>
      <c r="B632" s="895">
        <f t="shared" si="40"/>
        <v>5</v>
      </c>
      <c r="C632" s="913">
        <f>'7. IRAdata'!$E409</f>
        <v>0</v>
      </c>
      <c r="D632" s="912">
        <f>'7. IRAdata'!$F409</f>
        <v>0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0</v>
      </c>
      <c r="K632" s="913">
        <f t="shared" si="37"/>
        <v>0</v>
      </c>
      <c r="L632" s="3212">
        <f t="shared" ref="L632:M632" si="44">IF(M141=0,0,(I632/M141))</f>
        <v>0</v>
      </c>
      <c r="M632" s="938">
        <f t="shared" si="44"/>
        <v>0</v>
      </c>
      <c r="N632" s="939">
        <f t="shared" si="39"/>
        <v>0</v>
      </c>
    </row>
    <row r="633" spans="1:24" s="15" customFormat="1" ht="12" x14ac:dyDescent="0.2">
      <c r="A633" s="894">
        <f t="shared" si="40"/>
        <v>6</v>
      </c>
      <c r="B633" s="895">
        <f t="shared" si="40"/>
        <v>6</v>
      </c>
      <c r="C633" s="913">
        <f>'7. IRAdata'!$E410</f>
        <v>0</v>
      </c>
      <c r="D633" s="912">
        <f>'7. IRAdata'!$F410</f>
        <v>0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0</v>
      </c>
      <c r="K633" s="913">
        <f t="shared" si="37"/>
        <v>0</v>
      </c>
      <c r="L633" s="3212">
        <f t="shared" ref="L633:M633" si="45">IF(M142=0,0,(I633/M142))</f>
        <v>0</v>
      </c>
      <c r="M633" s="938">
        <f t="shared" si="45"/>
        <v>0</v>
      </c>
      <c r="N633" s="939">
        <f t="shared" si="39"/>
        <v>0</v>
      </c>
    </row>
    <row r="634" spans="1:24" s="15" customFormat="1" ht="12" x14ac:dyDescent="0.2">
      <c r="A634" s="917">
        <f t="shared" si="40"/>
        <v>7</v>
      </c>
      <c r="B634" s="918">
        <f t="shared" si="40"/>
        <v>7</v>
      </c>
      <c r="C634" s="913">
        <f>'7. IRAdata'!$E411</f>
        <v>0</v>
      </c>
      <c r="D634" s="912">
        <f>'7. IRAdata'!$F411</f>
        <v>0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0</v>
      </c>
      <c r="K634" s="913">
        <f t="shared" si="37"/>
        <v>0</v>
      </c>
      <c r="L634" s="3212">
        <f t="shared" ref="L634:M634" si="46">IF(M143=0,0,(I634/M143))</f>
        <v>0</v>
      </c>
      <c r="M634" s="938">
        <f t="shared" si="46"/>
        <v>0</v>
      </c>
      <c r="N634" s="939">
        <f t="shared" si="39"/>
        <v>0</v>
      </c>
    </row>
    <row r="635" spans="1:24" s="15" customFormat="1" ht="12" x14ac:dyDescent="0.2">
      <c r="A635" s="917">
        <f t="shared" si="40"/>
        <v>8</v>
      </c>
      <c r="B635" s="918">
        <f t="shared" si="40"/>
        <v>8</v>
      </c>
      <c r="C635" s="913">
        <f>'7. IRAdata'!$E412</f>
        <v>0</v>
      </c>
      <c r="D635" s="912">
        <f>'7. IRAdata'!$F412</f>
        <v>0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0</v>
      </c>
      <c r="K635" s="913">
        <f t="shared" si="37"/>
        <v>0</v>
      </c>
      <c r="L635" s="3212">
        <f t="shared" ref="L635:M635" si="47">IF(M144=0,0,(I635/M144))</f>
        <v>0</v>
      </c>
      <c r="M635" s="938">
        <f t="shared" si="47"/>
        <v>0</v>
      </c>
      <c r="N635" s="939">
        <f t="shared" si="39"/>
        <v>0</v>
      </c>
    </row>
    <row r="636" spans="1:24" s="15" customFormat="1" ht="12" x14ac:dyDescent="0.2">
      <c r="A636" s="917">
        <f t="shared" si="40"/>
        <v>9</v>
      </c>
      <c r="B636" s="918">
        <f t="shared" si="40"/>
        <v>9</v>
      </c>
      <c r="C636" s="913">
        <f>'7. IRAdata'!$E413</f>
        <v>0</v>
      </c>
      <c r="D636" s="912">
        <f>'7. IRAdata'!$F413</f>
        <v>0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0</v>
      </c>
      <c r="K636" s="913">
        <f t="shared" si="37"/>
        <v>0</v>
      </c>
      <c r="L636" s="3212">
        <f t="shared" ref="L636:M636" si="48">IF(M145=0,0,(I636/M145))</f>
        <v>0</v>
      </c>
      <c r="M636" s="938">
        <f t="shared" si="48"/>
        <v>0</v>
      </c>
      <c r="N636" s="939">
        <f t="shared" si="39"/>
        <v>0</v>
      </c>
    </row>
    <row r="637" spans="1:24" s="15" customFormat="1" ht="12" x14ac:dyDescent="0.2">
      <c r="A637" s="894">
        <f t="shared" si="40"/>
        <v>10</v>
      </c>
      <c r="B637" s="895">
        <f t="shared" si="40"/>
        <v>10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11</v>
      </c>
      <c r="B638" s="895">
        <f t="shared" si="40"/>
        <v>11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0</v>
      </c>
      <c r="I638" s="913">
        <f t="shared" si="35"/>
        <v>0</v>
      </c>
      <c r="J638" s="881">
        <f t="shared" si="36"/>
        <v>0</v>
      </c>
      <c r="K638" s="913">
        <f t="shared" si="37"/>
        <v>0</v>
      </c>
      <c r="L638" s="3212">
        <f t="shared" ref="L638:M638" si="50">IF(M147=0,0,(I638/M147))</f>
        <v>0</v>
      </c>
      <c r="M638" s="938">
        <f t="shared" si="50"/>
        <v>0</v>
      </c>
      <c r="N638" s="939">
        <f t="shared" si="39"/>
        <v>0</v>
      </c>
    </row>
    <row r="639" spans="1:24" s="15" customFormat="1" ht="12" x14ac:dyDescent="0.2">
      <c r="A639" s="894">
        <f t="shared" si="40"/>
        <v>12</v>
      </c>
      <c r="B639" s="895">
        <f t="shared" si="40"/>
        <v>12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0</v>
      </c>
      <c r="I639" s="913">
        <f t="shared" si="35"/>
        <v>0</v>
      </c>
      <c r="J639" s="881">
        <f t="shared" si="36"/>
        <v>0</v>
      </c>
      <c r="K639" s="913">
        <f t="shared" si="37"/>
        <v>0</v>
      </c>
      <c r="L639" s="3212">
        <f t="shared" ref="L639:M639" si="51">IF(M148=0,0,(I639/M148))</f>
        <v>0</v>
      </c>
      <c r="M639" s="938">
        <f t="shared" si="51"/>
        <v>0</v>
      </c>
      <c r="N639" s="939">
        <f t="shared" si="39"/>
        <v>0</v>
      </c>
    </row>
    <row r="640" spans="1:24" s="15" customFormat="1" ht="12" x14ac:dyDescent="0.2">
      <c r="A640" s="894">
        <f t="shared" si="40"/>
        <v>13</v>
      </c>
      <c r="B640" s="895">
        <f t="shared" si="40"/>
        <v>13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0</v>
      </c>
      <c r="I640" s="913">
        <f t="shared" si="35"/>
        <v>0</v>
      </c>
      <c r="J640" s="881">
        <f t="shared" si="36"/>
        <v>0</v>
      </c>
      <c r="K640" s="913">
        <f t="shared" si="37"/>
        <v>0</v>
      </c>
      <c r="L640" s="3212">
        <f t="shared" ref="L640:M640" si="52">IF(M149=0,0,(I640/M149))</f>
        <v>0</v>
      </c>
      <c r="M640" s="938">
        <f t="shared" si="52"/>
        <v>0</v>
      </c>
      <c r="N640" s="939">
        <f t="shared" si="39"/>
        <v>0</v>
      </c>
    </row>
    <row r="641" spans="1:14" s="15" customFormat="1" ht="12" x14ac:dyDescent="0.2">
      <c r="A641" s="917">
        <f t="shared" si="40"/>
        <v>14</v>
      </c>
      <c r="B641" s="918">
        <f t="shared" si="40"/>
        <v>14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15</v>
      </c>
      <c r="B642" s="895">
        <f t="shared" si="40"/>
        <v>15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16</v>
      </c>
      <c r="B643" s="895">
        <f t="shared" si="40"/>
        <v>16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17</v>
      </c>
      <c r="B644" s="895">
        <f t="shared" si="40"/>
        <v>17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18</v>
      </c>
      <c r="B645" s="895">
        <f t="shared" si="57"/>
        <v>18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19</v>
      </c>
      <c r="B646" s="895">
        <f t="shared" si="57"/>
        <v>19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20</v>
      </c>
      <c r="B647" s="895">
        <f t="shared" si="57"/>
        <v>20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21</v>
      </c>
      <c r="B648" s="895">
        <f t="shared" si="57"/>
        <v>21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22</v>
      </c>
      <c r="B649" s="895">
        <f t="shared" si="57"/>
        <v>22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23</v>
      </c>
      <c r="B650" s="895">
        <f t="shared" si="57"/>
        <v>23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24</v>
      </c>
      <c r="B651" s="895">
        <f t="shared" si="57"/>
        <v>24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25</v>
      </c>
      <c r="B652" s="895">
        <f t="shared" si="57"/>
        <v>25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26</v>
      </c>
      <c r="B653" s="895">
        <f t="shared" si="57"/>
        <v>26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27</v>
      </c>
      <c r="B654" s="895">
        <f t="shared" si="57"/>
        <v>27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28</v>
      </c>
      <c r="B655" s="895">
        <f t="shared" si="57"/>
        <v>28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29</v>
      </c>
      <c r="B656" s="895">
        <f t="shared" si="57"/>
        <v>29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30</v>
      </c>
      <c r="B657" s="895">
        <f t="shared" si="57"/>
        <v>30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31</v>
      </c>
      <c r="B658" s="895">
        <f t="shared" si="57"/>
        <v>31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32</v>
      </c>
      <c r="B659" s="895">
        <f t="shared" si="57"/>
        <v>32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33</v>
      </c>
      <c r="B660" s="895">
        <f t="shared" si="57"/>
        <v>33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34</v>
      </c>
      <c r="B661" s="895">
        <f t="shared" si="74"/>
        <v>34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35</v>
      </c>
      <c r="B662" s="895">
        <f t="shared" si="74"/>
        <v>35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36</v>
      </c>
      <c r="B663" s="2124">
        <f t="shared" si="74"/>
        <v>36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3377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0</v>
      </c>
      <c r="B724" s="895">
        <f>'1. AgeData'!$D$28</f>
        <v>0</v>
      </c>
      <c r="C724" s="913">
        <f>'7. IRAdata'!$G404</f>
        <v>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20">
        <f>I724+J724</f>
        <v>0</v>
      </c>
      <c r="L724" s="3211">
        <f>IF(C91=0,0,(I724/C91))</f>
        <v>0</v>
      </c>
      <c r="M724" s="2860">
        <f>IF(D91=0,0,(J724/D91))</f>
        <v>0</v>
      </c>
      <c r="N724" s="2861">
        <f>IF((C91+D91)=0,0,((I724+J724)/(C91+D91)))</f>
        <v>0</v>
      </c>
    </row>
    <row r="725" spans="1:14" s="15" customFormat="1" ht="12" x14ac:dyDescent="0.2">
      <c r="A725" s="894">
        <f>A724+1</f>
        <v>1</v>
      </c>
      <c r="B725" s="895">
        <f>B724+1</f>
        <v>1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212">
        <f t="shared" ref="L725:M725" si="81">IF(C92=0,0,(I725/C92))</f>
        <v>0</v>
      </c>
      <c r="M725" s="938">
        <f t="shared" si="81"/>
        <v>0</v>
      </c>
      <c r="N725" s="2140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2</v>
      </c>
      <c r="B726" s="895">
        <f t="shared" si="83"/>
        <v>2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212">
        <f t="shared" ref="L726:M726" si="84">IF(C93=0,0,(I726/C93))</f>
        <v>0</v>
      </c>
      <c r="M726" s="938">
        <f t="shared" si="84"/>
        <v>0</v>
      </c>
      <c r="N726" s="2140">
        <f t="shared" si="82"/>
        <v>0</v>
      </c>
    </row>
    <row r="727" spans="1:14" s="15" customFormat="1" ht="12" x14ac:dyDescent="0.2">
      <c r="A727" s="894">
        <f t="shared" ref="A727:B727" si="85">A726+1</f>
        <v>3</v>
      </c>
      <c r="B727" s="895">
        <f t="shared" si="85"/>
        <v>3</v>
      </c>
      <c r="C727" s="913">
        <f>'7. IRAdata'!$G407</f>
        <v>0</v>
      </c>
      <c r="D727" s="912">
        <f>'7. IRAdata'!$H407</f>
        <v>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0</v>
      </c>
      <c r="K727" s="881">
        <f t="shared" si="80"/>
        <v>0</v>
      </c>
      <c r="L727" s="3212">
        <f t="shared" ref="L727:M727" si="86">IF(C94=0,0,(I727/C94))</f>
        <v>0</v>
      </c>
      <c r="M727" s="938">
        <f t="shared" si="86"/>
        <v>0</v>
      </c>
      <c r="N727" s="2140">
        <f t="shared" si="82"/>
        <v>0</v>
      </c>
    </row>
    <row r="728" spans="1:14" s="15" customFormat="1" ht="12" x14ac:dyDescent="0.2">
      <c r="A728" s="894">
        <f t="shared" ref="A728:B728" si="87">A727+1</f>
        <v>4</v>
      </c>
      <c r="B728" s="895">
        <f t="shared" si="87"/>
        <v>4</v>
      </c>
      <c r="C728" s="913">
        <f>'7. IRAdata'!$G408</f>
        <v>0</v>
      </c>
      <c r="D728" s="912">
        <f>'7. IRAdata'!$H408</f>
        <v>0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0</v>
      </c>
      <c r="K728" s="881">
        <f t="shared" si="80"/>
        <v>0</v>
      </c>
      <c r="L728" s="3212">
        <f t="shared" ref="L728:M728" si="88">IF(C95=0,0,(I728/C95))</f>
        <v>0</v>
      </c>
      <c r="M728" s="938">
        <f t="shared" si="88"/>
        <v>0</v>
      </c>
      <c r="N728" s="2140">
        <f t="shared" si="82"/>
        <v>0</v>
      </c>
    </row>
    <row r="729" spans="1:14" s="15" customFormat="1" ht="12" x14ac:dyDescent="0.2">
      <c r="A729" s="894">
        <f t="shared" ref="A729:B729" si="89">A728+1</f>
        <v>5</v>
      </c>
      <c r="B729" s="895">
        <f t="shared" si="89"/>
        <v>5</v>
      </c>
      <c r="C729" s="913">
        <f>'7. IRAdata'!$G409</f>
        <v>0</v>
      </c>
      <c r="D729" s="912">
        <f>'7. IRAdata'!$H409</f>
        <v>0</v>
      </c>
      <c r="E729" s="881">
        <f>'8. RothData'!G348</f>
        <v>0</v>
      </c>
      <c r="F729" s="881">
        <f>'8. RothData'!H348</f>
        <v>0</v>
      </c>
      <c r="G729" s="913">
        <f>'9. SavingsData'!F585</f>
        <v>0</v>
      </c>
      <c r="H729" s="881">
        <f>'9. SavingsData'!G585</f>
        <v>0</v>
      </c>
      <c r="I729" s="913">
        <f t="shared" si="78"/>
        <v>0</v>
      </c>
      <c r="J729" s="881">
        <f t="shared" si="79"/>
        <v>0</v>
      </c>
      <c r="K729" s="881">
        <f t="shared" si="80"/>
        <v>0</v>
      </c>
      <c r="L729" s="3212">
        <f t="shared" ref="L729:M729" si="90">IF(C96=0,0,(I729/C96))</f>
        <v>0</v>
      </c>
      <c r="M729" s="938">
        <f t="shared" si="90"/>
        <v>0</v>
      </c>
      <c r="N729" s="2140">
        <f t="shared" si="82"/>
        <v>0</v>
      </c>
    </row>
    <row r="730" spans="1:14" s="15" customFormat="1" ht="12" x14ac:dyDescent="0.2">
      <c r="A730" s="894">
        <f t="shared" ref="A730:B730" si="91">A729+1</f>
        <v>6</v>
      </c>
      <c r="B730" s="895">
        <f t="shared" si="91"/>
        <v>6</v>
      </c>
      <c r="C730" s="913">
        <f>'7. IRAdata'!$G410</f>
        <v>0</v>
      </c>
      <c r="D730" s="912">
        <f>'7. IRAdata'!$H410</f>
        <v>0</v>
      </c>
      <c r="E730" s="881">
        <f>'8. RothData'!G349</f>
        <v>0</v>
      </c>
      <c r="F730" s="881">
        <f>'8. RothData'!H349</f>
        <v>0</v>
      </c>
      <c r="G730" s="913">
        <f>'9. SavingsData'!F586</f>
        <v>0</v>
      </c>
      <c r="H730" s="881">
        <f>'9. SavingsData'!G586</f>
        <v>0</v>
      </c>
      <c r="I730" s="913">
        <f t="shared" si="78"/>
        <v>0</v>
      </c>
      <c r="J730" s="881">
        <f t="shared" si="79"/>
        <v>0</v>
      </c>
      <c r="K730" s="881">
        <f t="shared" si="80"/>
        <v>0</v>
      </c>
      <c r="L730" s="3212">
        <f t="shared" ref="L730:M730" si="92">IF(C97=0,0,(I730/C97))</f>
        <v>0</v>
      </c>
      <c r="M730" s="938">
        <f t="shared" si="92"/>
        <v>0</v>
      </c>
      <c r="N730" s="2140">
        <f t="shared" si="82"/>
        <v>0</v>
      </c>
    </row>
    <row r="731" spans="1:14" s="15" customFormat="1" ht="12" x14ac:dyDescent="0.2">
      <c r="A731" s="917">
        <f t="shared" ref="A731:B731" si="93">A730+1</f>
        <v>7</v>
      </c>
      <c r="B731" s="918">
        <f t="shared" si="93"/>
        <v>7</v>
      </c>
      <c r="C731" s="913">
        <f>'7. IRAdata'!$G411</f>
        <v>0</v>
      </c>
      <c r="D731" s="912">
        <f>'7. IRAdata'!$H411</f>
        <v>0</v>
      </c>
      <c r="E731" s="881">
        <f>'8. RothData'!G350</f>
        <v>0</v>
      </c>
      <c r="F731" s="881">
        <f>'8. RothData'!H350</f>
        <v>0</v>
      </c>
      <c r="G731" s="913">
        <f>'9. SavingsData'!F587</f>
        <v>0</v>
      </c>
      <c r="H731" s="881">
        <f>'9. SavingsData'!G587</f>
        <v>0</v>
      </c>
      <c r="I731" s="913">
        <f t="shared" si="78"/>
        <v>0</v>
      </c>
      <c r="J731" s="881">
        <f t="shared" si="79"/>
        <v>0</v>
      </c>
      <c r="K731" s="881">
        <f t="shared" si="80"/>
        <v>0</v>
      </c>
      <c r="L731" s="3212">
        <f t="shared" ref="L731:M731" si="94">IF(C98=0,0,(I731/C98))</f>
        <v>0</v>
      </c>
      <c r="M731" s="938">
        <f t="shared" si="94"/>
        <v>0</v>
      </c>
      <c r="N731" s="2140">
        <f t="shared" si="82"/>
        <v>0</v>
      </c>
    </row>
    <row r="732" spans="1:14" s="15" customFormat="1" ht="12" x14ac:dyDescent="0.2">
      <c r="A732" s="917">
        <f t="shared" ref="A732:B732" si="95">A731+1</f>
        <v>8</v>
      </c>
      <c r="B732" s="918">
        <f t="shared" si="95"/>
        <v>8</v>
      </c>
      <c r="C732" s="913">
        <f>'7. IRAdata'!$G412</f>
        <v>0</v>
      </c>
      <c r="D732" s="912">
        <f>'7. IRAdata'!$H412</f>
        <v>0</v>
      </c>
      <c r="E732" s="881">
        <f>'8. RothData'!G351</f>
        <v>0</v>
      </c>
      <c r="F732" s="881">
        <f>'8. RothData'!H351</f>
        <v>0</v>
      </c>
      <c r="G732" s="913">
        <f>'9. SavingsData'!F588</f>
        <v>0</v>
      </c>
      <c r="H732" s="881">
        <f>'9. SavingsData'!G588</f>
        <v>0</v>
      </c>
      <c r="I732" s="913">
        <f t="shared" si="78"/>
        <v>0</v>
      </c>
      <c r="J732" s="881">
        <f t="shared" si="79"/>
        <v>0</v>
      </c>
      <c r="K732" s="881">
        <f t="shared" si="80"/>
        <v>0</v>
      </c>
      <c r="L732" s="3212">
        <f t="shared" ref="L732:M732" si="96">IF(C99=0,0,(I732/C99))</f>
        <v>0</v>
      </c>
      <c r="M732" s="938">
        <f t="shared" si="96"/>
        <v>0</v>
      </c>
      <c r="N732" s="2140">
        <f t="shared" si="82"/>
        <v>0</v>
      </c>
    </row>
    <row r="733" spans="1:14" s="15" customFormat="1" ht="12" x14ac:dyDescent="0.2">
      <c r="A733" s="917">
        <f t="shared" ref="A733:B733" si="97">A732+1</f>
        <v>9</v>
      </c>
      <c r="B733" s="918">
        <f t="shared" si="97"/>
        <v>9</v>
      </c>
      <c r="C733" s="913">
        <f>'7. IRAdata'!$G413</f>
        <v>0</v>
      </c>
      <c r="D733" s="912">
        <f>'7. IRAdata'!$H413</f>
        <v>0</v>
      </c>
      <c r="E733" s="881">
        <f>'8. RothData'!G352</f>
        <v>0</v>
      </c>
      <c r="F733" s="881">
        <f>'8. RothData'!H352</f>
        <v>0</v>
      </c>
      <c r="G733" s="913">
        <f>'9. SavingsData'!F589</f>
        <v>0</v>
      </c>
      <c r="H733" s="881">
        <f>'9. SavingsData'!G589</f>
        <v>0</v>
      </c>
      <c r="I733" s="913">
        <f t="shared" si="78"/>
        <v>0</v>
      </c>
      <c r="J733" s="881">
        <f t="shared" si="79"/>
        <v>0</v>
      </c>
      <c r="K733" s="881">
        <f t="shared" si="80"/>
        <v>0</v>
      </c>
      <c r="L733" s="3212">
        <f t="shared" ref="L733:M733" si="98">IF(C100=0,0,(I733/C100))</f>
        <v>0</v>
      </c>
      <c r="M733" s="938">
        <f t="shared" si="98"/>
        <v>0</v>
      </c>
      <c r="N733" s="2140">
        <f t="shared" si="82"/>
        <v>0</v>
      </c>
    </row>
    <row r="734" spans="1:14" s="15" customFormat="1" ht="12" x14ac:dyDescent="0.2">
      <c r="A734" s="894">
        <f t="shared" ref="A734:B734" si="99">A733+1</f>
        <v>10</v>
      </c>
      <c r="B734" s="895">
        <f t="shared" si="99"/>
        <v>10</v>
      </c>
      <c r="C734" s="913">
        <f>'7. IRAdata'!$G414</f>
        <v>0</v>
      </c>
      <c r="D734" s="912">
        <f>'7. IRAdata'!$H414</f>
        <v>0</v>
      </c>
      <c r="E734" s="881">
        <f>'8. RothData'!G353</f>
        <v>0</v>
      </c>
      <c r="F734" s="881">
        <f>'8. RothData'!H353</f>
        <v>0</v>
      </c>
      <c r="G734" s="913">
        <f>'9. SavingsData'!F590</f>
        <v>0</v>
      </c>
      <c r="H734" s="881">
        <f>'9. SavingsData'!G590</f>
        <v>0</v>
      </c>
      <c r="I734" s="913">
        <f t="shared" si="78"/>
        <v>0</v>
      </c>
      <c r="J734" s="881">
        <f t="shared" si="79"/>
        <v>0</v>
      </c>
      <c r="K734" s="881">
        <f t="shared" si="80"/>
        <v>0</v>
      </c>
      <c r="L734" s="3212">
        <f t="shared" ref="L734:M734" si="100">IF(C101=0,0,(I734/C101))</f>
        <v>0</v>
      </c>
      <c r="M734" s="938">
        <f t="shared" si="100"/>
        <v>0</v>
      </c>
      <c r="N734" s="2140">
        <f t="shared" si="82"/>
        <v>0</v>
      </c>
    </row>
    <row r="735" spans="1:14" s="15" customFormat="1" ht="12" x14ac:dyDescent="0.2">
      <c r="A735" s="894">
        <f t="shared" ref="A735:B735" si="101">A734+1</f>
        <v>11</v>
      </c>
      <c r="B735" s="895">
        <f t="shared" si="101"/>
        <v>11</v>
      </c>
      <c r="C735" s="913">
        <f>'7. IRAdata'!$G415</f>
        <v>0</v>
      </c>
      <c r="D735" s="912">
        <f>'7. IRAdata'!$H415</f>
        <v>0</v>
      </c>
      <c r="E735" s="881">
        <f>'8. RothData'!G354</f>
        <v>0</v>
      </c>
      <c r="F735" s="881">
        <f>'8. RothData'!H354</f>
        <v>0</v>
      </c>
      <c r="G735" s="913">
        <f>'9. SavingsData'!F591</f>
        <v>0</v>
      </c>
      <c r="H735" s="881">
        <f>'9. SavingsData'!G591</f>
        <v>0</v>
      </c>
      <c r="I735" s="913">
        <f t="shared" si="78"/>
        <v>0</v>
      </c>
      <c r="J735" s="881">
        <f t="shared" si="79"/>
        <v>0</v>
      </c>
      <c r="K735" s="881">
        <f t="shared" si="80"/>
        <v>0</v>
      </c>
      <c r="L735" s="3212">
        <f t="shared" ref="L735:M735" si="102">IF(C102=0,0,(I735/C102))</f>
        <v>0</v>
      </c>
      <c r="M735" s="938">
        <f t="shared" si="102"/>
        <v>0</v>
      </c>
      <c r="N735" s="2140">
        <f t="shared" si="82"/>
        <v>0</v>
      </c>
    </row>
    <row r="736" spans="1:14" s="15" customFormat="1" ht="12" x14ac:dyDescent="0.2">
      <c r="A736" s="894">
        <f t="shared" ref="A736:B736" si="103">A735+1</f>
        <v>12</v>
      </c>
      <c r="B736" s="895">
        <f t="shared" si="103"/>
        <v>12</v>
      </c>
      <c r="C736" s="913">
        <f>'7. IRAdata'!$G416</f>
        <v>0</v>
      </c>
      <c r="D736" s="912">
        <f>'7. IRAdata'!$H416</f>
        <v>0</v>
      </c>
      <c r="E736" s="881">
        <f>'8. RothData'!G355</f>
        <v>0</v>
      </c>
      <c r="F736" s="881">
        <f>'8. RothData'!H355</f>
        <v>0</v>
      </c>
      <c r="G736" s="913">
        <f>'9. SavingsData'!F592</f>
        <v>0</v>
      </c>
      <c r="H736" s="881">
        <f>'9. SavingsData'!G592</f>
        <v>0</v>
      </c>
      <c r="I736" s="913">
        <f t="shared" si="78"/>
        <v>0</v>
      </c>
      <c r="J736" s="881">
        <f t="shared" si="79"/>
        <v>0</v>
      </c>
      <c r="K736" s="881">
        <f t="shared" si="80"/>
        <v>0</v>
      </c>
      <c r="L736" s="3212">
        <f t="shared" ref="L736:M736" si="104">IF(C103=0,0,(I736/C103))</f>
        <v>0</v>
      </c>
      <c r="M736" s="938">
        <f t="shared" si="104"/>
        <v>0</v>
      </c>
      <c r="N736" s="2140">
        <f t="shared" si="82"/>
        <v>0</v>
      </c>
    </row>
    <row r="737" spans="1:14" s="15" customFormat="1" ht="12" x14ac:dyDescent="0.2">
      <c r="A737" s="894">
        <f t="shared" ref="A737:B737" si="105">A736+1</f>
        <v>13</v>
      </c>
      <c r="B737" s="895">
        <f t="shared" si="105"/>
        <v>13</v>
      </c>
      <c r="C737" s="913">
        <f>'7. IRAdata'!$G417</f>
        <v>0</v>
      </c>
      <c r="D737" s="912">
        <f>'7. IRAdata'!$H417</f>
        <v>0</v>
      </c>
      <c r="E737" s="881">
        <f>'8. RothData'!G356</f>
        <v>0</v>
      </c>
      <c r="F737" s="881">
        <f>'8. RothData'!H356</f>
        <v>0</v>
      </c>
      <c r="G737" s="913">
        <f>'9. SavingsData'!F593</f>
        <v>0</v>
      </c>
      <c r="H737" s="881">
        <f>'9. SavingsData'!G593</f>
        <v>0</v>
      </c>
      <c r="I737" s="913">
        <f t="shared" si="78"/>
        <v>0</v>
      </c>
      <c r="J737" s="881">
        <f t="shared" si="79"/>
        <v>0</v>
      </c>
      <c r="K737" s="881">
        <f t="shared" si="80"/>
        <v>0</v>
      </c>
      <c r="L737" s="3212">
        <f t="shared" ref="L737:M737" si="106">IF(C104=0,0,(I737/C104))</f>
        <v>0</v>
      </c>
      <c r="M737" s="938">
        <f t="shared" si="106"/>
        <v>0</v>
      </c>
      <c r="N737" s="2140">
        <f t="shared" si="82"/>
        <v>0</v>
      </c>
    </row>
    <row r="738" spans="1:14" s="15" customFormat="1" ht="12" x14ac:dyDescent="0.2">
      <c r="A738" s="917">
        <f t="shared" ref="A738:B738" si="107">A737+1</f>
        <v>14</v>
      </c>
      <c r="B738" s="918">
        <f t="shared" si="107"/>
        <v>14</v>
      </c>
      <c r="C738" s="913">
        <f>'7. IRAdata'!$G418</f>
        <v>0</v>
      </c>
      <c r="D738" s="912">
        <f>'7. IRAdata'!$H418</f>
        <v>0</v>
      </c>
      <c r="E738" s="881">
        <f>'8. RothData'!G357</f>
        <v>0</v>
      </c>
      <c r="F738" s="881">
        <f>'8. RothData'!H357</f>
        <v>0</v>
      </c>
      <c r="G738" s="913">
        <f>'9. SavingsData'!F594</f>
        <v>0</v>
      </c>
      <c r="H738" s="881">
        <f>'9. SavingsData'!G594</f>
        <v>0</v>
      </c>
      <c r="I738" s="910">
        <f t="shared" si="78"/>
        <v>0</v>
      </c>
      <c r="J738" s="911">
        <f t="shared" si="79"/>
        <v>0</v>
      </c>
      <c r="K738" s="911">
        <f t="shared" si="80"/>
        <v>0</v>
      </c>
      <c r="L738" s="3212">
        <f t="shared" ref="L738:M738" si="108">IF(C105=0,0,(I738/C105))</f>
        <v>0</v>
      </c>
      <c r="M738" s="938">
        <f t="shared" si="108"/>
        <v>0</v>
      </c>
      <c r="N738" s="2140">
        <f t="shared" si="82"/>
        <v>0</v>
      </c>
    </row>
    <row r="739" spans="1:14" s="15" customFormat="1" ht="12" x14ac:dyDescent="0.2">
      <c r="A739" s="894">
        <f t="shared" ref="A739:B739" si="109">A738+1</f>
        <v>15</v>
      </c>
      <c r="B739" s="895">
        <f t="shared" si="109"/>
        <v>15</v>
      </c>
      <c r="C739" s="913">
        <f>'7. IRAdata'!$G419</f>
        <v>0</v>
      </c>
      <c r="D739" s="912">
        <f>'7. IRAdata'!$H419</f>
        <v>0</v>
      </c>
      <c r="E739" s="881">
        <f>'8. RothData'!G358</f>
        <v>0</v>
      </c>
      <c r="F739" s="881">
        <f>'8. RothData'!H358</f>
        <v>0</v>
      </c>
      <c r="G739" s="913">
        <f>'9. SavingsData'!F595</f>
        <v>0</v>
      </c>
      <c r="H739" s="881">
        <f>'9. SavingsData'!G595</f>
        <v>0</v>
      </c>
      <c r="I739" s="913">
        <f t="shared" si="78"/>
        <v>0</v>
      </c>
      <c r="J739" s="881">
        <f t="shared" si="79"/>
        <v>0</v>
      </c>
      <c r="K739" s="881">
        <f t="shared" si="80"/>
        <v>0</v>
      </c>
      <c r="L739" s="3212">
        <f t="shared" ref="L739:M739" si="110">IF(C106=0,0,(I739/C106))</f>
        <v>0</v>
      </c>
      <c r="M739" s="938">
        <f t="shared" si="110"/>
        <v>0</v>
      </c>
      <c r="N739" s="2140">
        <f t="shared" si="82"/>
        <v>0</v>
      </c>
    </row>
    <row r="740" spans="1:14" s="15" customFormat="1" ht="12" x14ac:dyDescent="0.2">
      <c r="A740" s="894">
        <f t="shared" ref="A740:B740" si="111">A739+1</f>
        <v>16</v>
      </c>
      <c r="B740" s="895">
        <f t="shared" si="111"/>
        <v>16</v>
      </c>
      <c r="C740" s="913">
        <f>'7. IRAdata'!$G420</f>
        <v>0</v>
      </c>
      <c r="D740" s="912">
        <f>'7. IRAdata'!$H420</f>
        <v>0</v>
      </c>
      <c r="E740" s="881">
        <f>'8. RothData'!G359</f>
        <v>0</v>
      </c>
      <c r="F740" s="881">
        <f>'8. RothData'!H359</f>
        <v>0</v>
      </c>
      <c r="G740" s="913">
        <f>'9. SavingsData'!F596</f>
        <v>0</v>
      </c>
      <c r="H740" s="881">
        <f>'9. SavingsData'!G596</f>
        <v>0</v>
      </c>
      <c r="I740" s="913">
        <f t="shared" si="78"/>
        <v>0</v>
      </c>
      <c r="J740" s="881">
        <f t="shared" si="79"/>
        <v>0</v>
      </c>
      <c r="K740" s="881">
        <f t="shared" si="80"/>
        <v>0</v>
      </c>
      <c r="L740" s="3212">
        <f t="shared" ref="L740:M740" si="112">IF(C107=0,0,(I740/C107))</f>
        <v>0</v>
      </c>
      <c r="M740" s="938">
        <f t="shared" si="112"/>
        <v>0</v>
      </c>
      <c r="N740" s="2140">
        <f t="shared" si="82"/>
        <v>0</v>
      </c>
    </row>
    <row r="741" spans="1:14" s="15" customFormat="1" ht="12" x14ac:dyDescent="0.2">
      <c r="A741" s="894">
        <f t="shared" ref="A741:B741" si="113">A740+1</f>
        <v>17</v>
      </c>
      <c r="B741" s="895">
        <f t="shared" si="113"/>
        <v>17</v>
      </c>
      <c r="C741" s="913">
        <f>'7. IRAdata'!$G421</f>
        <v>0</v>
      </c>
      <c r="D741" s="912">
        <f>'7. IRAdata'!$H421</f>
        <v>0</v>
      </c>
      <c r="E741" s="881">
        <f>'8. RothData'!G360</f>
        <v>0</v>
      </c>
      <c r="F741" s="881">
        <f>'8. RothData'!H360</f>
        <v>0</v>
      </c>
      <c r="G741" s="913">
        <f>'9. SavingsData'!F597</f>
        <v>0</v>
      </c>
      <c r="H741" s="881">
        <f>'9. SavingsData'!G597</f>
        <v>0</v>
      </c>
      <c r="I741" s="913">
        <f t="shared" si="78"/>
        <v>0</v>
      </c>
      <c r="J741" s="881">
        <f t="shared" si="79"/>
        <v>0</v>
      </c>
      <c r="K741" s="881">
        <f t="shared" si="80"/>
        <v>0</v>
      </c>
      <c r="L741" s="3212">
        <f t="shared" ref="L741:M741" si="114">IF(C108=0,0,(I741/C108))</f>
        <v>0</v>
      </c>
      <c r="M741" s="938">
        <f t="shared" si="114"/>
        <v>0</v>
      </c>
      <c r="N741" s="2140">
        <f t="shared" si="82"/>
        <v>0</v>
      </c>
    </row>
    <row r="742" spans="1:14" s="15" customFormat="1" ht="12" x14ac:dyDescent="0.2">
      <c r="A742" s="894">
        <f t="shared" ref="A742:B742" si="115">A741+1</f>
        <v>18</v>
      </c>
      <c r="B742" s="895">
        <f t="shared" si="115"/>
        <v>18</v>
      </c>
      <c r="C742" s="913">
        <f>'7. IRAdata'!$G422</f>
        <v>0</v>
      </c>
      <c r="D742" s="912">
        <f>'7. IRAdata'!$H422</f>
        <v>0</v>
      </c>
      <c r="E742" s="881">
        <f>'8. RothData'!G361</f>
        <v>0</v>
      </c>
      <c r="F742" s="881">
        <f>'8. RothData'!H361</f>
        <v>0</v>
      </c>
      <c r="G742" s="913">
        <f>'9. SavingsData'!F598</f>
        <v>0</v>
      </c>
      <c r="H742" s="881">
        <f>'9. SavingsData'!G598</f>
        <v>0</v>
      </c>
      <c r="I742" s="913">
        <f t="shared" si="78"/>
        <v>0</v>
      </c>
      <c r="J742" s="881">
        <f t="shared" si="79"/>
        <v>0</v>
      </c>
      <c r="K742" s="881">
        <f t="shared" si="80"/>
        <v>0</v>
      </c>
      <c r="L742" s="3212">
        <f t="shared" ref="L742:M742" si="116">IF(C109=0,0,(I742/C109))</f>
        <v>0</v>
      </c>
      <c r="M742" s="938">
        <f t="shared" si="116"/>
        <v>0</v>
      </c>
      <c r="N742" s="2140">
        <f t="shared" si="82"/>
        <v>0</v>
      </c>
    </row>
    <row r="743" spans="1:14" s="15" customFormat="1" ht="12" x14ac:dyDescent="0.2">
      <c r="A743" s="894">
        <f t="shared" ref="A743:B743" si="117">A742+1</f>
        <v>19</v>
      </c>
      <c r="B743" s="895">
        <f t="shared" si="117"/>
        <v>19</v>
      </c>
      <c r="C743" s="913">
        <f>'7. IRAdata'!$G423</f>
        <v>0</v>
      </c>
      <c r="D743" s="912">
        <f>'7. IRAdata'!$H423</f>
        <v>0</v>
      </c>
      <c r="E743" s="881">
        <f>'8. RothData'!G362</f>
        <v>0</v>
      </c>
      <c r="F743" s="881">
        <f>'8. RothData'!H362</f>
        <v>0</v>
      </c>
      <c r="G743" s="913">
        <f>'9. SavingsData'!F599</f>
        <v>0</v>
      </c>
      <c r="H743" s="881">
        <f>'9. SavingsData'!G599</f>
        <v>0</v>
      </c>
      <c r="I743" s="913">
        <f t="shared" si="78"/>
        <v>0</v>
      </c>
      <c r="J743" s="881">
        <f t="shared" si="79"/>
        <v>0</v>
      </c>
      <c r="K743" s="881">
        <f t="shared" si="80"/>
        <v>0</v>
      </c>
      <c r="L743" s="3212">
        <f t="shared" ref="L743:M743" si="118">IF(C110=0,0,(I743/C110))</f>
        <v>0</v>
      </c>
      <c r="M743" s="938">
        <f t="shared" si="118"/>
        <v>0</v>
      </c>
      <c r="N743" s="2140">
        <f t="shared" si="82"/>
        <v>0</v>
      </c>
    </row>
    <row r="744" spans="1:14" s="15" customFormat="1" ht="12" x14ac:dyDescent="0.2">
      <c r="A744" s="894">
        <f t="shared" ref="A744:B744" si="119">A743+1</f>
        <v>20</v>
      </c>
      <c r="B744" s="895">
        <f t="shared" si="119"/>
        <v>20</v>
      </c>
      <c r="C744" s="913">
        <f>'7. IRAdata'!$G424</f>
        <v>0</v>
      </c>
      <c r="D744" s="912">
        <f>'7. IRAdata'!$H424</f>
        <v>0</v>
      </c>
      <c r="E744" s="881">
        <f>'8. RothData'!G363</f>
        <v>0</v>
      </c>
      <c r="F744" s="881">
        <f>'8. RothData'!H363</f>
        <v>0</v>
      </c>
      <c r="G744" s="913">
        <f>'9. SavingsData'!F600</f>
        <v>0</v>
      </c>
      <c r="H744" s="881">
        <f>'9. SavingsData'!G600</f>
        <v>0</v>
      </c>
      <c r="I744" s="913">
        <f t="shared" si="78"/>
        <v>0</v>
      </c>
      <c r="J744" s="881">
        <f t="shared" si="79"/>
        <v>0</v>
      </c>
      <c r="K744" s="881">
        <f t="shared" si="80"/>
        <v>0</v>
      </c>
      <c r="L744" s="3212">
        <f t="shared" ref="L744:M744" si="120">IF(C111=0,0,(I744/C111))</f>
        <v>0</v>
      </c>
      <c r="M744" s="938">
        <f t="shared" si="120"/>
        <v>0</v>
      </c>
      <c r="N744" s="2140">
        <f t="shared" si="82"/>
        <v>0</v>
      </c>
    </row>
    <row r="745" spans="1:14" s="15" customFormat="1" ht="12" x14ac:dyDescent="0.2">
      <c r="A745" s="894">
        <f t="shared" ref="A745:B745" si="121">A744+1</f>
        <v>21</v>
      </c>
      <c r="B745" s="895">
        <f t="shared" si="121"/>
        <v>21</v>
      </c>
      <c r="C745" s="913">
        <f>'7. IRAdata'!$G425</f>
        <v>0</v>
      </c>
      <c r="D745" s="912">
        <f>'7. IRAdata'!$H425</f>
        <v>0</v>
      </c>
      <c r="E745" s="881">
        <f>'8. RothData'!G364</f>
        <v>0</v>
      </c>
      <c r="F745" s="881">
        <f>'8. RothData'!H364</f>
        <v>0</v>
      </c>
      <c r="G745" s="913">
        <f>'9. SavingsData'!F601</f>
        <v>0</v>
      </c>
      <c r="H745" s="881">
        <f>'9. SavingsData'!G601</f>
        <v>0</v>
      </c>
      <c r="I745" s="913">
        <f t="shared" si="78"/>
        <v>0</v>
      </c>
      <c r="J745" s="881">
        <f t="shared" si="79"/>
        <v>0</v>
      </c>
      <c r="K745" s="881">
        <f t="shared" si="80"/>
        <v>0</v>
      </c>
      <c r="L745" s="3212">
        <f t="shared" ref="L745:M745" si="122">IF(C112=0,0,(I745/C112))</f>
        <v>0</v>
      </c>
      <c r="M745" s="938">
        <f t="shared" si="122"/>
        <v>0</v>
      </c>
      <c r="N745" s="2140">
        <f t="shared" si="82"/>
        <v>0</v>
      </c>
    </row>
    <row r="746" spans="1:14" s="15" customFormat="1" ht="12" x14ac:dyDescent="0.2">
      <c r="A746" s="894">
        <f t="shared" ref="A746:B746" si="123">A745+1</f>
        <v>22</v>
      </c>
      <c r="B746" s="895">
        <f t="shared" si="123"/>
        <v>22</v>
      </c>
      <c r="C746" s="913">
        <f>'7. IRAdata'!$G426</f>
        <v>0</v>
      </c>
      <c r="D746" s="912">
        <f>'7. IRAdata'!$H426</f>
        <v>0</v>
      </c>
      <c r="E746" s="881">
        <f>'8. RothData'!G365</f>
        <v>0</v>
      </c>
      <c r="F746" s="881">
        <f>'8. RothData'!H365</f>
        <v>0</v>
      </c>
      <c r="G746" s="913">
        <f>'9. SavingsData'!F602</f>
        <v>0</v>
      </c>
      <c r="H746" s="881">
        <f>'9. SavingsData'!G602</f>
        <v>0</v>
      </c>
      <c r="I746" s="913">
        <f t="shared" si="78"/>
        <v>0</v>
      </c>
      <c r="J746" s="881">
        <f t="shared" si="79"/>
        <v>0</v>
      </c>
      <c r="K746" s="881">
        <f t="shared" si="80"/>
        <v>0</v>
      </c>
      <c r="L746" s="3212">
        <f t="shared" ref="L746:M746" si="124">IF(C113=0,0,(I746/C113))</f>
        <v>0</v>
      </c>
      <c r="M746" s="938">
        <f t="shared" si="124"/>
        <v>0</v>
      </c>
      <c r="N746" s="2140">
        <f t="shared" si="82"/>
        <v>0</v>
      </c>
    </row>
    <row r="747" spans="1:14" s="15" customFormat="1" ht="12" x14ac:dyDescent="0.2">
      <c r="A747" s="894">
        <f t="shared" ref="A747:B747" si="125">A746+1</f>
        <v>23</v>
      </c>
      <c r="B747" s="895">
        <f t="shared" si="125"/>
        <v>23</v>
      </c>
      <c r="C747" s="913">
        <f>'7. IRAdata'!$G427</f>
        <v>0</v>
      </c>
      <c r="D747" s="912">
        <f>'7. IRAdata'!$H427</f>
        <v>0</v>
      </c>
      <c r="E747" s="881">
        <f>'8. RothData'!G366</f>
        <v>0</v>
      </c>
      <c r="F747" s="881">
        <f>'8. RothData'!H366</f>
        <v>0</v>
      </c>
      <c r="G747" s="913">
        <f>'9. SavingsData'!F603</f>
        <v>0</v>
      </c>
      <c r="H747" s="881">
        <f>'9. SavingsData'!G603</f>
        <v>0</v>
      </c>
      <c r="I747" s="913">
        <f t="shared" si="78"/>
        <v>0</v>
      </c>
      <c r="J747" s="881">
        <f t="shared" si="79"/>
        <v>0</v>
      </c>
      <c r="K747" s="881">
        <f t="shared" si="80"/>
        <v>0</v>
      </c>
      <c r="L747" s="3212">
        <f t="shared" ref="L747:M747" si="126">IF(C114=0,0,(I747/C114))</f>
        <v>0</v>
      </c>
      <c r="M747" s="938">
        <f t="shared" si="126"/>
        <v>0</v>
      </c>
      <c r="N747" s="2140">
        <f t="shared" si="82"/>
        <v>0</v>
      </c>
    </row>
    <row r="748" spans="1:14" s="15" customFormat="1" ht="12" x14ac:dyDescent="0.2">
      <c r="A748" s="894">
        <f t="shared" ref="A748:B748" si="127">A747+1</f>
        <v>24</v>
      </c>
      <c r="B748" s="895">
        <f t="shared" si="127"/>
        <v>24</v>
      </c>
      <c r="C748" s="913">
        <f>'7. IRAdata'!$G428</f>
        <v>0</v>
      </c>
      <c r="D748" s="912">
        <f>'7. IRAdata'!$H428</f>
        <v>0</v>
      </c>
      <c r="E748" s="881">
        <f>'8. RothData'!G367</f>
        <v>0</v>
      </c>
      <c r="F748" s="881">
        <f>'8. RothData'!H367</f>
        <v>0</v>
      </c>
      <c r="G748" s="913">
        <f>'9. SavingsData'!F604</f>
        <v>0</v>
      </c>
      <c r="H748" s="881">
        <f>'9. SavingsData'!G604</f>
        <v>0</v>
      </c>
      <c r="I748" s="913">
        <f t="shared" si="78"/>
        <v>0</v>
      </c>
      <c r="J748" s="881">
        <f t="shared" si="79"/>
        <v>0</v>
      </c>
      <c r="K748" s="881">
        <f t="shared" si="80"/>
        <v>0</v>
      </c>
      <c r="L748" s="3212">
        <f t="shared" ref="L748:M748" si="128">IF(C115=0,0,(I748/C115))</f>
        <v>0</v>
      </c>
      <c r="M748" s="938">
        <f t="shared" si="128"/>
        <v>0</v>
      </c>
      <c r="N748" s="2140">
        <f t="shared" si="82"/>
        <v>0</v>
      </c>
    </row>
    <row r="749" spans="1:14" s="15" customFormat="1" ht="12" x14ac:dyDescent="0.2">
      <c r="A749" s="894">
        <f t="shared" ref="A749:B749" si="129">A748+1</f>
        <v>25</v>
      </c>
      <c r="B749" s="895">
        <f t="shared" si="129"/>
        <v>25</v>
      </c>
      <c r="C749" s="913">
        <f>'7. IRAdata'!$G429</f>
        <v>0</v>
      </c>
      <c r="D749" s="912">
        <f>'7. IRAdata'!$H429</f>
        <v>0</v>
      </c>
      <c r="E749" s="881">
        <f>'8. RothData'!G368</f>
        <v>0</v>
      </c>
      <c r="F749" s="881">
        <f>'8. RothData'!H368</f>
        <v>0</v>
      </c>
      <c r="G749" s="913">
        <f>'9. SavingsData'!F605</f>
        <v>0</v>
      </c>
      <c r="H749" s="881">
        <f>'9. SavingsData'!G605</f>
        <v>0</v>
      </c>
      <c r="I749" s="913">
        <f t="shared" si="78"/>
        <v>0</v>
      </c>
      <c r="J749" s="881">
        <f t="shared" si="79"/>
        <v>0</v>
      </c>
      <c r="K749" s="881">
        <f t="shared" si="80"/>
        <v>0</v>
      </c>
      <c r="L749" s="3212">
        <f t="shared" ref="L749:M749" si="130">IF(C116=0,0,(I749/C116))</f>
        <v>0</v>
      </c>
      <c r="M749" s="938">
        <f t="shared" si="130"/>
        <v>0</v>
      </c>
      <c r="N749" s="2140">
        <f t="shared" si="82"/>
        <v>0</v>
      </c>
    </row>
    <row r="750" spans="1:14" s="15" customFormat="1" ht="12" x14ac:dyDescent="0.2">
      <c r="A750" s="894">
        <f t="shared" ref="A750:B750" si="131">A749+1</f>
        <v>26</v>
      </c>
      <c r="B750" s="895">
        <f t="shared" si="131"/>
        <v>26</v>
      </c>
      <c r="C750" s="913">
        <f>'7. IRAdata'!$G430</f>
        <v>0</v>
      </c>
      <c r="D750" s="912">
        <f>'7. IRAdata'!$H430</f>
        <v>0</v>
      </c>
      <c r="E750" s="881">
        <f>'8. RothData'!G369</f>
        <v>0</v>
      </c>
      <c r="F750" s="881">
        <f>'8. RothData'!H369</f>
        <v>0</v>
      </c>
      <c r="G750" s="913">
        <f>'9. SavingsData'!F606</f>
        <v>0</v>
      </c>
      <c r="H750" s="881">
        <f>'9. SavingsData'!G606</f>
        <v>0</v>
      </c>
      <c r="I750" s="913">
        <f t="shared" si="78"/>
        <v>0</v>
      </c>
      <c r="J750" s="881">
        <f t="shared" si="79"/>
        <v>0</v>
      </c>
      <c r="K750" s="881">
        <f t="shared" si="80"/>
        <v>0</v>
      </c>
      <c r="L750" s="3212">
        <f t="shared" ref="L750:M750" si="132">IF(C117=0,0,(I750/C117))</f>
        <v>0</v>
      </c>
      <c r="M750" s="938">
        <f t="shared" si="132"/>
        <v>0</v>
      </c>
      <c r="N750" s="2140">
        <f t="shared" si="82"/>
        <v>0</v>
      </c>
    </row>
    <row r="751" spans="1:14" s="15" customFormat="1" ht="12" x14ac:dyDescent="0.2">
      <c r="A751" s="894">
        <f t="shared" ref="A751:B751" si="133">A750+1</f>
        <v>27</v>
      </c>
      <c r="B751" s="895">
        <f t="shared" si="133"/>
        <v>27</v>
      </c>
      <c r="C751" s="913">
        <f>'7. IRAdata'!$G431</f>
        <v>0</v>
      </c>
      <c r="D751" s="912">
        <f>'7. IRAdata'!$H431</f>
        <v>0</v>
      </c>
      <c r="E751" s="881">
        <f>'8. RothData'!G370</f>
        <v>0</v>
      </c>
      <c r="F751" s="881">
        <f>'8. RothData'!H370</f>
        <v>0</v>
      </c>
      <c r="G751" s="913">
        <f>'9. SavingsData'!F607</f>
        <v>0</v>
      </c>
      <c r="H751" s="881">
        <f>'9. SavingsData'!G607</f>
        <v>0</v>
      </c>
      <c r="I751" s="913">
        <f t="shared" si="78"/>
        <v>0</v>
      </c>
      <c r="J751" s="881">
        <f t="shared" si="79"/>
        <v>0</v>
      </c>
      <c r="K751" s="881">
        <f t="shared" si="80"/>
        <v>0</v>
      </c>
      <c r="L751" s="3212">
        <f t="shared" ref="L751:M751" si="134">IF(C118=0,0,(I751/C118))</f>
        <v>0</v>
      </c>
      <c r="M751" s="938">
        <f t="shared" si="134"/>
        <v>0</v>
      </c>
      <c r="N751" s="2140">
        <f t="shared" si="82"/>
        <v>0</v>
      </c>
    </row>
    <row r="752" spans="1:14" s="15" customFormat="1" ht="12" x14ac:dyDescent="0.2">
      <c r="A752" s="894">
        <f t="shared" ref="A752:B752" si="135">A751+1</f>
        <v>28</v>
      </c>
      <c r="B752" s="895">
        <f t="shared" si="135"/>
        <v>28</v>
      </c>
      <c r="C752" s="913">
        <f>'7. IRAdata'!$G432</f>
        <v>0</v>
      </c>
      <c r="D752" s="912">
        <f>'7. IRAdata'!$H432</f>
        <v>0</v>
      </c>
      <c r="E752" s="881">
        <f>'8. RothData'!G371</f>
        <v>0</v>
      </c>
      <c r="F752" s="881">
        <f>'8. RothData'!H371</f>
        <v>0</v>
      </c>
      <c r="G752" s="913">
        <f>'9. SavingsData'!F608</f>
        <v>0</v>
      </c>
      <c r="H752" s="881">
        <f>'9. SavingsData'!G608</f>
        <v>0</v>
      </c>
      <c r="I752" s="913">
        <f t="shared" si="78"/>
        <v>0</v>
      </c>
      <c r="J752" s="881">
        <f t="shared" si="79"/>
        <v>0</v>
      </c>
      <c r="K752" s="881">
        <f t="shared" si="80"/>
        <v>0</v>
      </c>
      <c r="L752" s="3212">
        <f t="shared" ref="L752:M752" si="136">IF(C119=0,0,(I752/C119))</f>
        <v>0</v>
      </c>
      <c r="M752" s="938">
        <f t="shared" si="136"/>
        <v>0</v>
      </c>
      <c r="N752" s="2140">
        <f t="shared" si="82"/>
        <v>0</v>
      </c>
    </row>
    <row r="753" spans="1:14" s="15" customFormat="1" ht="12" x14ac:dyDescent="0.2">
      <c r="A753" s="894">
        <f t="shared" ref="A753:B753" si="137">A752+1</f>
        <v>29</v>
      </c>
      <c r="B753" s="895">
        <f t="shared" si="137"/>
        <v>29</v>
      </c>
      <c r="C753" s="913">
        <f>'7. IRAdata'!$G433</f>
        <v>0</v>
      </c>
      <c r="D753" s="912">
        <f>'7. IRAdata'!$H433</f>
        <v>0</v>
      </c>
      <c r="E753" s="881">
        <f>'8. RothData'!G372</f>
        <v>0</v>
      </c>
      <c r="F753" s="881">
        <f>'8. RothData'!H372</f>
        <v>0</v>
      </c>
      <c r="G753" s="913">
        <f>'9. SavingsData'!F609</f>
        <v>0</v>
      </c>
      <c r="H753" s="881">
        <f>'9. SavingsData'!G609</f>
        <v>0</v>
      </c>
      <c r="I753" s="913">
        <f t="shared" si="78"/>
        <v>0</v>
      </c>
      <c r="J753" s="881">
        <f t="shared" si="79"/>
        <v>0</v>
      </c>
      <c r="K753" s="881">
        <f t="shared" si="80"/>
        <v>0</v>
      </c>
      <c r="L753" s="3212">
        <f t="shared" ref="L753:M753" si="138">IF(C120=0,0,(I753/C120))</f>
        <v>0</v>
      </c>
      <c r="M753" s="938">
        <f t="shared" si="138"/>
        <v>0</v>
      </c>
      <c r="N753" s="2140">
        <f t="shared" si="82"/>
        <v>0</v>
      </c>
    </row>
    <row r="754" spans="1:14" s="15" customFormat="1" ht="12" x14ac:dyDescent="0.2">
      <c r="A754" s="894">
        <f t="shared" ref="A754:B754" si="139">A753+1</f>
        <v>30</v>
      </c>
      <c r="B754" s="895">
        <f t="shared" si="139"/>
        <v>30</v>
      </c>
      <c r="C754" s="913">
        <f>'7. IRAdata'!$G434</f>
        <v>0</v>
      </c>
      <c r="D754" s="912">
        <f>'7. IRAdata'!$H434</f>
        <v>0</v>
      </c>
      <c r="E754" s="881">
        <f>'8. RothData'!G373</f>
        <v>0</v>
      </c>
      <c r="F754" s="881">
        <f>'8. RothData'!H373</f>
        <v>0</v>
      </c>
      <c r="G754" s="913">
        <f>'9. SavingsData'!F610</f>
        <v>0</v>
      </c>
      <c r="H754" s="881">
        <f>'9. SavingsData'!G610</f>
        <v>0</v>
      </c>
      <c r="I754" s="913">
        <f t="shared" si="78"/>
        <v>0</v>
      </c>
      <c r="J754" s="881">
        <f t="shared" si="79"/>
        <v>0</v>
      </c>
      <c r="K754" s="881">
        <f t="shared" si="80"/>
        <v>0</v>
      </c>
      <c r="L754" s="3212">
        <f t="shared" ref="L754:M754" si="140">IF(C121=0,0,(I754/C121))</f>
        <v>0</v>
      </c>
      <c r="M754" s="938">
        <f t="shared" si="140"/>
        <v>0</v>
      </c>
      <c r="N754" s="2140">
        <f t="shared" si="82"/>
        <v>0</v>
      </c>
    </row>
    <row r="755" spans="1:14" s="15" customFormat="1" ht="12" x14ac:dyDescent="0.2">
      <c r="A755" s="894">
        <f t="shared" ref="A755:B755" si="141">A754+1</f>
        <v>31</v>
      </c>
      <c r="B755" s="895">
        <f t="shared" si="141"/>
        <v>31</v>
      </c>
      <c r="C755" s="913">
        <f>'7. IRAdata'!$G435</f>
        <v>0</v>
      </c>
      <c r="D755" s="912">
        <f>'7. IRAdata'!$H435</f>
        <v>0</v>
      </c>
      <c r="E755" s="881">
        <f>'8. RothData'!G374</f>
        <v>0</v>
      </c>
      <c r="F755" s="881">
        <f>'8. RothData'!H374</f>
        <v>0</v>
      </c>
      <c r="G755" s="913">
        <f>'9. SavingsData'!F611</f>
        <v>0</v>
      </c>
      <c r="H755" s="881">
        <f>'9. SavingsData'!G611</f>
        <v>0</v>
      </c>
      <c r="I755" s="913">
        <f t="shared" si="78"/>
        <v>0</v>
      </c>
      <c r="J755" s="881">
        <f t="shared" si="79"/>
        <v>0</v>
      </c>
      <c r="K755" s="881">
        <f t="shared" si="80"/>
        <v>0</v>
      </c>
      <c r="L755" s="3212">
        <f t="shared" ref="L755:M755" si="142">IF(C122=0,0,(I755/C122))</f>
        <v>0</v>
      </c>
      <c r="M755" s="938">
        <f t="shared" si="142"/>
        <v>0</v>
      </c>
      <c r="N755" s="2140">
        <f t="shared" si="82"/>
        <v>0</v>
      </c>
    </row>
    <row r="756" spans="1:14" s="15" customFormat="1" ht="12" x14ac:dyDescent="0.2">
      <c r="A756" s="894">
        <f t="shared" ref="A756:B756" si="143">A755+1</f>
        <v>32</v>
      </c>
      <c r="B756" s="895">
        <f t="shared" si="143"/>
        <v>32</v>
      </c>
      <c r="C756" s="913">
        <f>'7. IRAdata'!$G436</f>
        <v>0</v>
      </c>
      <c r="D756" s="912">
        <f>'7. IRAdata'!$H436</f>
        <v>0</v>
      </c>
      <c r="E756" s="881">
        <f>'8. RothData'!G375</f>
        <v>0</v>
      </c>
      <c r="F756" s="881">
        <f>'8. RothData'!H375</f>
        <v>0</v>
      </c>
      <c r="G756" s="913">
        <f>'9. SavingsData'!F612</f>
        <v>0</v>
      </c>
      <c r="H756" s="881">
        <f>'9. SavingsData'!G612</f>
        <v>0</v>
      </c>
      <c r="I756" s="913">
        <f t="shared" si="78"/>
        <v>0</v>
      </c>
      <c r="J756" s="881">
        <f t="shared" si="79"/>
        <v>0</v>
      </c>
      <c r="K756" s="881">
        <f t="shared" si="80"/>
        <v>0</v>
      </c>
      <c r="L756" s="3212">
        <f t="shared" ref="L756:M756" si="144">IF(C123=0,0,(I756/C123))</f>
        <v>0</v>
      </c>
      <c r="M756" s="938">
        <f t="shared" si="144"/>
        <v>0</v>
      </c>
      <c r="N756" s="2140">
        <f t="shared" si="82"/>
        <v>0</v>
      </c>
    </row>
    <row r="757" spans="1:14" s="15" customFormat="1" ht="12" x14ac:dyDescent="0.2">
      <c r="A757" s="894">
        <f t="shared" ref="A757:B757" si="145">A756+1</f>
        <v>33</v>
      </c>
      <c r="B757" s="895">
        <f t="shared" si="145"/>
        <v>33</v>
      </c>
      <c r="C757" s="913">
        <f>'7. IRAdata'!$G437</f>
        <v>0</v>
      </c>
      <c r="D757" s="912">
        <f>'7. IRAdata'!$H437</f>
        <v>0</v>
      </c>
      <c r="E757" s="881">
        <f>'8. RothData'!G376</f>
        <v>0</v>
      </c>
      <c r="F757" s="881">
        <f>'8. RothData'!H376</f>
        <v>0</v>
      </c>
      <c r="G757" s="913">
        <f>'9. SavingsData'!F613</f>
        <v>0</v>
      </c>
      <c r="H757" s="881">
        <f>'9. SavingsData'!G613</f>
        <v>0</v>
      </c>
      <c r="I757" s="913">
        <f t="shared" si="78"/>
        <v>0</v>
      </c>
      <c r="J757" s="881">
        <f t="shared" si="79"/>
        <v>0</v>
      </c>
      <c r="K757" s="881">
        <f t="shared" si="80"/>
        <v>0</v>
      </c>
      <c r="L757" s="3212">
        <f t="shared" ref="L757:M757" si="146">IF(C124=0,0,(I757/C124))</f>
        <v>0</v>
      </c>
      <c r="M757" s="938">
        <f t="shared" si="146"/>
        <v>0</v>
      </c>
      <c r="N757" s="2140">
        <f t="shared" si="82"/>
        <v>0</v>
      </c>
    </row>
    <row r="758" spans="1:14" s="15" customFormat="1" ht="12" x14ac:dyDescent="0.2">
      <c r="A758" s="894">
        <f t="shared" ref="A758:B758" si="147">A757+1</f>
        <v>34</v>
      </c>
      <c r="B758" s="895">
        <f t="shared" si="147"/>
        <v>34</v>
      </c>
      <c r="C758" s="913">
        <f>'7. IRAdata'!$G438</f>
        <v>0</v>
      </c>
      <c r="D758" s="912">
        <f>'7. IRAdata'!$H438</f>
        <v>0</v>
      </c>
      <c r="E758" s="881">
        <f>'8. RothData'!G377</f>
        <v>0</v>
      </c>
      <c r="F758" s="881">
        <f>'8. RothData'!H377</f>
        <v>0</v>
      </c>
      <c r="G758" s="913">
        <f>'9. SavingsData'!F614</f>
        <v>0</v>
      </c>
      <c r="H758" s="881">
        <f>'9. SavingsData'!G614</f>
        <v>0</v>
      </c>
      <c r="I758" s="913">
        <f t="shared" si="78"/>
        <v>0</v>
      </c>
      <c r="J758" s="881">
        <f t="shared" si="79"/>
        <v>0</v>
      </c>
      <c r="K758" s="881">
        <f t="shared" si="80"/>
        <v>0</v>
      </c>
      <c r="L758" s="3212">
        <f t="shared" ref="L758:M758" si="148">IF(C125=0,0,(I758/C125))</f>
        <v>0</v>
      </c>
      <c r="M758" s="938">
        <f t="shared" si="148"/>
        <v>0</v>
      </c>
      <c r="N758" s="2140">
        <f t="shared" si="82"/>
        <v>0</v>
      </c>
    </row>
    <row r="759" spans="1:14" s="15" customFormat="1" ht="12" x14ac:dyDescent="0.2">
      <c r="A759" s="894">
        <f t="shared" ref="A759:B759" si="149">A758+1</f>
        <v>35</v>
      </c>
      <c r="B759" s="895">
        <f t="shared" si="149"/>
        <v>35</v>
      </c>
      <c r="C759" s="913">
        <f>'7. IRAdata'!$G439</f>
        <v>0</v>
      </c>
      <c r="D759" s="912">
        <f>'7. IRAdata'!$H439</f>
        <v>0</v>
      </c>
      <c r="E759" s="881">
        <f>'8. RothData'!G378</f>
        <v>0</v>
      </c>
      <c r="F759" s="881">
        <f>'8. RothData'!H378</f>
        <v>0</v>
      </c>
      <c r="G759" s="913">
        <f>'9. SavingsData'!F615</f>
        <v>0</v>
      </c>
      <c r="H759" s="912">
        <f>'9. SavingsData'!G615</f>
        <v>0</v>
      </c>
      <c r="I759" s="913">
        <f t="shared" si="78"/>
        <v>0</v>
      </c>
      <c r="J759" s="881">
        <f t="shared" si="79"/>
        <v>0</v>
      </c>
      <c r="K759" s="881">
        <f t="shared" si="80"/>
        <v>0</v>
      </c>
      <c r="L759" s="3212">
        <f t="shared" ref="L759:M759" si="150">IF(C126=0,0,(I759/C126))</f>
        <v>0</v>
      </c>
      <c r="M759" s="938">
        <f t="shared" si="150"/>
        <v>0</v>
      </c>
      <c r="N759" s="2140">
        <f t="shared" si="82"/>
        <v>0</v>
      </c>
    </row>
    <row r="760" spans="1:14" s="15" customFormat="1" ht="12.75" thickBot="1" x14ac:dyDescent="0.25">
      <c r="A760" s="2123">
        <f t="shared" ref="A760:B760" si="151">A759+1</f>
        <v>36</v>
      </c>
      <c r="B760" s="2124">
        <f t="shared" si="151"/>
        <v>36</v>
      </c>
      <c r="C760" s="2104">
        <f>'7. IRAdata'!$G440</f>
        <v>0</v>
      </c>
      <c r="D760" s="2024">
        <f>'7. IRAdata'!$H440</f>
        <v>0</v>
      </c>
      <c r="E760" s="2013">
        <f>'8. RothData'!G379</f>
        <v>0</v>
      </c>
      <c r="F760" s="2013">
        <f>'8. RothData'!H379</f>
        <v>0</v>
      </c>
      <c r="G760" s="2104">
        <f>'9. SavingsData'!F616</f>
        <v>0</v>
      </c>
      <c r="H760" s="2024">
        <f>'9. SavingsData'!G616</f>
        <v>0</v>
      </c>
      <c r="I760" s="2104">
        <f t="shared" si="78"/>
        <v>0</v>
      </c>
      <c r="J760" s="2013">
        <f t="shared" si="79"/>
        <v>0</v>
      </c>
      <c r="K760" s="2013">
        <f t="shared" si="80"/>
        <v>0</v>
      </c>
      <c r="L760" s="3213">
        <f t="shared" ref="L760:M760" si="152">IF(C127=0,0,(I760/C127))</f>
        <v>0</v>
      </c>
      <c r="M760" s="1684">
        <f t="shared" si="152"/>
        <v>0</v>
      </c>
      <c r="N760" s="2141">
        <f t="shared" si="82"/>
        <v>0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0</v>
      </c>
      <c r="E816" s="1630">
        <f>IF(D$825=0,0,D816/D$825)</f>
        <v>0</v>
      </c>
      <c r="F816" s="2656">
        <f>'7. IRAdata'!$G129</f>
        <v>0</v>
      </c>
      <c r="G816" s="2660">
        <f>100%-F816</f>
        <v>1</v>
      </c>
      <c r="H816" s="2653">
        <f>'7. IRAdata'!D135</f>
        <v>0</v>
      </c>
      <c r="I816" s="1630">
        <f>IF(H$825=0,0,H816/H$825)</f>
        <v>0</v>
      </c>
      <c r="J816" s="1630">
        <f>'7. IRAdata'!G135</f>
        <v>0</v>
      </c>
      <c r="K816" s="2654">
        <f>100%-J816</f>
        <v>1</v>
      </c>
      <c r="L816" s="2653">
        <f>D816+H816</f>
        <v>0</v>
      </c>
      <c r="M816" s="1630">
        <f>IF($L$825=0,0,((F816*$D$825)+(J816*$H$825))/$L$825)</f>
        <v>0</v>
      </c>
      <c r="N816" s="1631">
        <f>IF($L$825=0,0,((G816*$D$825)+(K816*$H$825))/$L$825)</f>
        <v>0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0</v>
      </c>
      <c r="E817" s="1572">
        <f t="shared" ref="E817:E819" si="153">IF(D$825=0,0,D817/D$825)</f>
        <v>0</v>
      </c>
      <c r="F817" s="2657">
        <f>'7. IRAdata'!$G130</f>
        <v>0</v>
      </c>
      <c r="G817" s="2661">
        <f t="shared" ref="G817:G819" si="154">100%-F817</f>
        <v>1</v>
      </c>
      <c r="H817" s="1571">
        <f>'7. IRAdata'!D136</f>
        <v>0</v>
      </c>
      <c r="I817" s="1572">
        <f t="shared" ref="I817:I819" si="155">IF(H$825=0,0,H817/H$825)</f>
        <v>0</v>
      </c>
      <c r="J817" s="1572">
        <f>'7. IRAdata'!G136</f>
        <v>0</v>
      </c>
      <c r="K817" s="2655">
        <f t="shared" ref="K817:K823" si="156">100%-J817</f>
        <v>1</v>
      </c>
      <c r="L817" s="1571">
        <f t="shared" ref="L817:L819" si="157">D817+H817</f>
        <v>0</v>
      </c>
      <c r="M817" s="1572">
        <f t="shared" ref="M817:M819" si="158">IF($L$825=0,0,((F817*$D$825)+(J817*$H$825))/$L$825)</f>
        <v>0</v>
      </c>
      <c r="N817" s="1573">
        <f t="shared" ref="N817:N819" si="159">IF($L$825=0,0,((G817*$D$825)+(K817*$H$825))/$L$825)</f>
        <v>0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0</v>
      </c>
      <c r="E818" s="1572">
        <f t="shared" si="153"/>
        <v>0</v>
      </c>
      <c r="F818" s="2657">
        <f>'7. IRAdata'!$G131</f>
        <v>0</v>
      </c>
      <c r="G818" s="2661">
        <f t="shared" si="154"/>
        <v>1</v>
      </c>
      <c r="H818" s="1571">
        <f>'7. IRAdata'!D137</f>
        <v>0</v>
      </c>
      <c r="I818" s="1572">
        <f t="shared" si="155"/>
        <v>0</v>
      </c>
      <c r="J818" s="1572">
        <f>'7. IRAdata'!G137</f>
        <v>0</v>
      </c>
      <c r="K818" s="2655">
        <f t="shared" si="156"/>
        <v>1</v>
      </c>
      <c r="L818" s="1571">
        <f t="shared" si="157"/>
        <v>0</v>
      </c>
      <c r="M818" s="1572">
        <f t="shared" si="158"/>
        <v>0</v>
      </c>
      <c r="N818" s="1573">
        <f t="shared" si="159"/>
        <v>0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0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0</v>
      </c>
      <c r="E820" s="1572">
        <f>IF(D$825=0,0,D820/D$825)</f>
        <v>0</v>
      </c>
      <c r="F820" s="2657">
        <f>'8. RothData'!$G92</f>
        <v>0</v>
      </c>
      <c r="G820" s="2661">
        <f>100%-F820</f>
        <v>1</v>
      </c>
      <c r="H820" s="2666">
        <f>'8. RothData'!D98</f>
        <v>0</v>
      </c>
      <c r="I820" s="2667">
        <f>IF(H$825=0,0,H820/H$825)</f>
        <v>0</v>
      </c>
      <c r="J820" s="2667">
        <f>'8. RothData'!G98</f>
        <v>0</v>
      </c>
      <c r="K820" s="2668">
        <f t="shared" si="156"/>
        <v>1</v>
      </c>
      <c r="L820" s="1513">
        <f t="shared" ref="L820:L825" si="160">D820+H820</f>
        <v>0</v>
      </c>
      <c r="M820" s="1572">
        <f>IF($L$825=0,0,((F820*$D$825)+(J820*$H$825))/$L$825)</f>
        <v>0</v>
      </c>
      <c r="N820" s="1573">
        <f>IF($L$825=0,0,((G820*$D$825)+(K820*$H$825))/$L$825)</f>
        <v>0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0</v>
      </c>
      <c r="E821" s="1572">
        <f t="shared" ref="E821:E823" si="161">IF(D$825=0,0,D821/D$825)</f>
        <v>0</v>
      </c>
      <c r="F821" s="2657">
        <f>'8. RothData'!$G93</f>
        <v>0</v>
      </c>
      <c r="G821" s="2661">
        <f t="shared" ref="G821:G823" si="162">100%-F821</f>
        <v>1</v>
      </c>
      <c r="H821" s="1571">
        <f>'8. RothData'!D99</f>
        <v>0</v>
      </c>
      <c r="I821" s="1572">
        <f t="shared" ref="I821:I823" si="163">IF(H$825=0,0,H821/H$825)</f>
        <v>0</v>
      </c>
      <c r="J821" s="1572">
        <f>'8. RothData'!G99</f>
        <v>0</v>
      </c>
      <c r="K821" s="2655">
        <f t="shared" si="156"/>
        <v>1</v>
      </c>
      <c r="L821" s="1513">
        <f t="shared" ref="L821:L823" si="164">D821+H821</f>
        <v>0</v>
      </c>
      <c r="M821" s="1572">
        <f t="shared" ref="M821:M823" si="165">IF($L$825=0,0,((F821*$D$825)+(J821*$H$825))/$L$825)</f>
        <v>0</v>
      </c>
      <c r="N821" s="1573">
        <f t="shared" ref="N821:N823" si="166">IF($L$825=0,0,((G821*$D$825)+(K821*$H$825))/$L$825)</f>
        <v>0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0</v>
      </c>
      <c r="E822" s="1572">
        <f t="shared" si="161"/>
        <v>0</v>
      </c>
      <c r="F822" s="2657">
        <f>'8. RothData'!$G94</f>
        <v>0</v>
      </c>
      <c r="G822" s="2661">
        <f t="shared" si="162"/>
        <v>1</v>
      </c>
      <c r="H822" s="1571">
        <f>'8. RothData'!D100</f>
        <v>0</v>
      </c>
      <c r="I822" s="1572">
        <f t="shared" si="163"/>
        <v>0</v>
      </c>
      <c r="J822" s="1572">
        <f>'8. RothData'!G100</f>
        <v>0</v>
      </c>
      <c r="K822" s="2655">
        <f t="shared" si="156"/>
        <v>1</v>
      </c>
      <c r="L822" s="1513">
        <f t="shared" si="164"/>
        <v>0</v>
      </c>
      <c r="M822" s="1572">
        <f t="shared" si="165"/>
        <v>0</v>
      </c>
      <c r="N822" s="1573">
        <f t="shared" si="166"/>
        <v>0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0</v>
      </c>
      <c r="E823" s="1635">
        <f t="shared" si="161"/>
        <v>0</v>
      </c>
      <c r="F823" s="2662">
        <f>'8. RothData'!$G95</f>
        <v>0</v>
      </c>
      <c r="G823" s="2663">
        <f t="shared" si="162"/>
        <v>1</v>
      </c>
      <c r="H823" s="1634">
        <f>'8. RothData'!D101</f>
        <v>0</v>
      </c>
      <c r="I823" s="1635">
        <f t="shared" si="163"/>
        <v>0</v>
      </c>
      <c r="J823" s="1635">
        <f>'8. RothData'!G101</f>
        <v>0</v>
      </c>
      <c r="K823" s="2665">
        <f t="shared" si="156"/>
        <v>1</v>
      </c>
      <c r="L823" s="1513">
        <f t="shared" si="164"/>
        <v>0</v>
      </c>
      <c r="M823" s="1572">
        <f t="shared" si="165"/>
        <v>0</v>
      </c>
      <c r="N823" s="1573">
        <f t="shared" si="166"/>
        <v>0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0</v>
      </c>
      <c r="E824" s="2649">
        <f>IF(D$825=0,0,D824/D$825)</f>
        <v>0</v>
      </c>
      <c r="F824" s="2658">
        <f>'9. SavingsData'!F81*E824</f>
        <v>0</v>
      </c>
      <c r="G824" s="2659">
        <f>'9. SavingsData'!F82*E824</f>
        <v>0</v>
      </c>
      <c r="H824" s="2647">
        <f>'9. SavingsData'!F58</f>
        <v>0</v>
      </c>
      <c r="I824" s="2649">
        <f>IF(H$825=0,0,H824/H$825)</f>
        <v>0</v>
      </c>
      <c r="J824" s="2650">
        <f>'9. SavingsData'!F86*I824</f>
        <v>0</v>
      </c>
      <c r="K824" s="2651">
        <f>'9. SavingsData'!F87*I824</f>
        <v>0</v>
      </c>
      <c r="L824" s="2647">
        <f t="shared" si="160"/>
        <v>0</v>
      </c>
      <c r="M824" s="2649">
        <f>IF($L$825=0,0,((F824*$D$825)+(J824*$H$825))/$L$825)</f>
        <v>0</v>
      </c>
      <c r="N824" s="2652">
        <f>IF($L$825=0,0,((G824*$D$825)+(K824*$H$825))/$L$825)</f>
        <v>0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0</v>
      </c>
      <c r="E825" s="1625">
        <f t="shared" si="167"/>
        <v>0</v>
      </c>
      <c r="F825" s="2670" t="e">
        <f>SUMPRODUCT(D816:D824,F816:F824)/D825</f>
        <v>#DIV/0!</v>
      </c>
      <c r="G825" s="2671" t="e">
        <f>100%-F825</f>
        <v>#DIV/0!</v>
      </c>
      <c r="H825" s="1626">
        <f t="shared" si="167"/>
        <v>0</v>
      </c>
      <c r="I825" s="1625">
        <f t="shared" si="167"/>
        <v>0</v>
      </c>
      <c r="J825" s="2670" t="e">
        <f>SUMPRODUCT(H816:H824,J816:J824)/H825</f>
        <v>#DIV/0!</v>
      </c>
      <c r="K825" s="2671" t="e">
        <f>100%-J825</f>
        <v>#DIV/0!</v>
      </c>
      <c r="L825" s="1626">
        <f t="shared" si="160"/>
        <v>0</v>
      </c>
      <c r="M825" s="2670" t="e">
        <f>SUMPRODUCT(L816:L824,M816:M824)/L825</f>
        <v>#DIV/0!</v>
      </c>
      <c r="N825" s="2672" t="e">
        <f>100%-M825</f>
        <v>#DIV/0!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0</v>
      </c>
      <c r="B848" s="728">
        <f>'1. AgeData'!$D$28</f>
        <v>0</v>
      </c>
      <c r="C848" s="735">
        <f>'11. CashData'!$M42</f>
        <v>0</v>
      </c>
      <c r="D848" s="736">
        <f>'11. CashData'!$N42</f>
        <v>0</v>
      </c>
      <c r="E848" s="621">
        <f t="shared" ref="E848:E884" si="168">E499+G499 +I499</f>
        <v>0</v>
      </c>
      <c r="F848" s="621">
        <f t="shared" ref="F848:F884" si="169">F499+H499 +J499</f>
        <v>0</v>
      </c>
      <c r="G848" s="549">
        <f t="shared" ref="G848:G884" si="170">E397+I397+K499+M499</f>
        <v>0</v>
      </c>
      <c r="H848" s="669">
        <f t="shared" ref="H848:H884" si="171">F397+J397+L499+N499</f>
        <v>0</v>
      </c>
      <c r="I848" s="549">
        <f t="shared" ref="I848:I884" si="172">C239+I239+K312</f>
        <v>0</v>
      </c>
      <c r="J848" s="621">
        <f t="shared" ref="J848:J884" si="173">D239+J239+L312</f>
        <v>0</v>
      </c>
      <c r="K848" s="621">
        <f>I848+J848</f>
        <v>0</v>
      </c>
      <c r="L848" s="549">
        <f t="shared" ref="L848:L884" si="174">E848+I848 +(G239-C239)</f>
        <v>0</v>
      </c>
      <c r="M848" s="669">
        <f t="shared" ref="M848:M884" si="175">F848+J848 +(H239-D239)</f>
        <v>0</v>
      </c>
      <c r="N848" s="729">
        <f t="shared" ref="N848" si="176">L848+M848</f>
        <v>0</v>
      </c>
      <c r="O848" s="547"/>
    </row>
    <row r="849" spans="1:15" s="306" customFormat="1" ht="12" x14ac:dyDescent="0.2">
      <c r="A849" s="396">
        <f>A848+1</f>
        <v>1</v>
      </c>
      <c r="B849" s="272">
        <f>B848+1</f>
        <v>1</v>
      </c>
      <c r="C849" s="737">
        <f>'11. CashData'!$M43</f>
        <v>0</v>
      </c>
      <c r="D849" s="738">
        <f>'11. CashData'!$N43</f>
        <v>0</v>
      </c>
      <c r="E849" s="274">
        <f t="shared" si="168"/>
        <v>0</v>
      </c>
      <c r="F849" s="274">
        <f t="shared" si="169"/>
        <v>0</v>
      </c>
      <c r="G849" s="345">
        <f t="shared" si="170"/>
        <v>0</v>
      </c>
      <c r="H849" s="346">
        <f t="shared" si="171"/>
        <v>0</v>
      </c>
      <c r="I849" s="345">
        <f t="shared" si="172"/>
        <v>0</v>
      </c>
      <c r="J849" s="274">
        <f t="shared" si="173"/>
        <v>0</v>
      </c>
      <c r="K849" s="174">
        <f t="shared" ref="K849:K884" si="177">I849+J849</f>
        <v>0</v>
      </c>
      <c r="L849" s="345">
        <f t="shared" si="174"/>
        <v>0</v>
      </c>
      <c r="M849" s="346">
        <f t="shared" si="175"/>
        <v>0</v>
      </c>
      <c r="N849" s="730">
        <f t="shared" ref="N849:N884" si="178">L849+M849</f>
        <v>0</v>
      </c>
      <c r="O849" s="562"/>
    </row>
    <row r="850" spans="1:15" s="306" customFormat="1" ht="12" x14ac:dyDescent="0.2">
      <c r="A850" s="396">
        <f t="shared" ref="A850:B865" si="179">A849+1</f>
        <v>2</v>
      </c>
      <c r="B850" s="272">
        <f t="shared" si="179"/>
        <v>2</v>
      </c>
      <c r="C850" s="737">
        <f>'11. CashData'!$M44</f>
        <v>0</v>
      </c>
      <c r="D850" s="738">
        <f>'11. CashData'!$N44</f>
        <v>0</v>
      </c>
      <c r="E850" s="274">
        <f t="shared" si="168"/>
        <v>0</v>
      </c>
      <c r="F850" s="274">
        <f t="shared" si="169"/>
        <v>0</v>
      </c>
      <c r="G850" s="345">
        <f t="shared" si="170"/>
        <v>0</v>
      </c>
      <c r="H850" s="346">
        <f t="shared" si="171"/>
        <v>0</v>
      </c>
      <c r="I850" s="345">
        <f t="shared" si="172"/>
        <v>0</v>
      </c>
      <c r="J850" s="274">
        <f t="shared" si="173"/>
        <v>0</v>
      </c>
      <c r="K850" s="174">
        <f t="shared" si="177"/>
        <v>0</v>
      </c>
      <c r="L850" s="345">
        <f t="shared" si="174"/>
        <v>0</v>
      </c>
      <c r="M850" s="346">
        <f t="shared" si="175"/>
        <v>0</v>
      </c>
      <c r="N850" s="730">
        <f t="shared" si="178"/>
        <v>0</v>
      </c>
      <c r="O850" s="1182"/>
    </row>
    <row r="851" spans="1:15" s="306" customFormat="1" ht="12" x14ac:dyDescent="0.2">
      <c r="A851" s="396">
        <f t="shared" si="179"/>
        <v>3</v>
      </c>
      <c r="B851" s="272">
        <f t="shared" si="179"/>
        <v>3</v>
      </c>
      <c r="C851" s="737">
        <f>'11. CashData'!$M45</f>
        <v>0</v>
      </c>
      <c r="D851" s="738">
        <f>'11. CashData'!$N45</f>
        <v>0</v>
      </c>
      <c r="E851" s="274">
        <f t="shared" si="168"/>
        <v>0</v>
      </c>
      <c r="F851" s="274">
        <f t="shared" si="169"/>
        <v>0</v>
      </c>
      <c r="G851" s="345">
        <f t="shared" si="170"/>
        <v>0</v>
      </c>
      <c r="H851" s="346">
        <f t="shared" si="171"/>
        <v>0</v>
      </c>
      <c r="I851" s="345">
        <f t="shared" si="172"/>
        <v>0</v>
      </c>
      <c r="J851" s="274">
        <f t="shared" si="173"/>
        <v>0</v>
      </c>
      <c r="K851" s="174">
        <f t="shared" si="177"/>
        <v>0</v>
      </c>
      <c r="L851" s="345">
        <f t="shared" si="174"/>
        <v>0</v>
      </c>
      <c r="M851" s="346">
        <f t="shared" si="175"/>
        <v>0</v>
      </c>
      <c r="N851" s="730">
        <f t="shared" si="178"/>
        <v>0</v>
      </c>
      <c r="O851" s="1182"/>
    </row>
    <row r="852" spans="1:15" s="306" customFormat="1" ht="12" x14ac:dyDescent="0.2">
      <c r="A852" s="552">
        <f t="shared" si="179"/>
        <v>4</v>
      </c>
      <c r="B852" s="173">
        <f t="shared" si="179"/>
        <v>4</v>
      </c>
      <c r="C852" s="737">
        <f>'11. CashData'!$M46</f>
        <v>0</v>
      </c>
      <c r="D852" s="738">
        <f>'11. CashData'!$N46</f>
        <v>0</v>
      </c>
      <c r="E852" s="174">
        <f t="shared" si="168"/>
        <v>0</v>
      </c>
      <c r="F852" s="174">
        <f t="shared" si="169"/>
        <v>0</v>
      </c>
      <c r="G852" s="549">
        <f t="shared" si="170"/>
        <v>0</v>
      </c>
      <c r="H852" s="669">
        <f t="shared" si="171"/>
        <v>0</v>
      </c>
      <c r="I852" s="549">
        <f t="shared" si="172"/>
        <v>0</v>
      </c>
      <c r="J852" s="174">
        <f t="shared" si="173"/>
        <v>0</v>
      </c>
      <c r="K852" s="174">
        <f t="shared" si="177"/>
        <v>0</v>
      </c>
      <c r="L852" s="549">
        <f t="shared" si="174"/>
        <v>0</v>
      </c>
      <c r="M852" s="669">
        <f t="shared" si="175"/>
        <v>0</v>
      </c>
      <c r="N852" s="730">
        <f t="shared" si="178"/>
        <v>0</v>
      </c>
      <c r="O852" s="1182"/>
    </row>
    <row r="853" spans="1:15" s="306" customFormat="1" ht="12" x14ac:dyDescent="0.2">
      <c r="A853" s="396">
        <f t="shared" si="179"/>
        <v>5</v>
      </c>
      <c r="B853" s="272">
        <f t="shared" si="179"/>
        <v>5</v>
      </c>
      <c r="C853" s="737">
        <f>'11. CashData'!$M47</f>
        <v>0</v>
      </c>
      <c r="D853" s="738">
        <f>'11. CashData'!$N47</f>
        <v>0</v>
      </c>
      <c r="E853" s="274">
        <f t="shared" si="168"/>
        <v>0</v>
      </c>
      <c r="F853" s="274">
        <f t="shared" si="169"/>
        <v>0</v>
      </c>
      <c r="G853" s="345">
        <f t="shared" si="170"/>
        <v>0</v>
      </c>
      <c r="H853" s="346">
        <f t="shared" si="171"/>
        <v>0</v>
      </c>
      <c r="I853" s="345">
        <f t="shared" si="172"/>
        <v>0</v>
      </c>
      <c r="J853" s="274">
        <f t="shared" si="173"/>
        <v>0</v>
      </c>
      <c r="K853" s="174">
        <f t="shared" si="177"/>
        <v>0</v>
      </c>
      <c r="L853" s="345">
        <f t="shared" si="174"/>
        <v>0</v>
      </c>
      <c r="M853" s="346">
        <f t="shared" si="175"/>
        <v>0</v>
      </c>
      <c r="N853" s="730">
        <f t="shared" si="178"/>
        <v>0</v>
      </c>
      <c r="O853" s="1182"/>
    </row>
    <row r="854" spans="1:15" s="306" customFormat="1" ht="12" x14ac:dyDescent="0.2">
      <c r="A854" s="396">
        <f t="shared" si="179"/>
        <v>6</v>
      </c>
      <c r="B854" s="272">
        <f t="shared" si="179"/>
        <v>6</v>
      </c>
      <c r="C854" s="737">
        <f>'11. CashData'!$M48</f>
        <v>0</v>
      </c>
      <c r="D854" s="738">
        <f>'11. CashData'!$N48</f>
        <v>0</v>
      </c>
      <c r="E854" s="274">
        <f t="shared" si="168"/>
        <v>0</v>
      </c>
      <c r="F854" s="274">
        <f t="shared" si="169"/>
        <v>0</v>
      </c>
      <c r="G854" s="345">
        <f t="shared" si="170"/>
        <v>0</v>
      </c>
      <c r="H854" s="346">
        <f t="shared" si="171"/>
        <v>0</v>
      </c>
      <c r="I854" s="345">
        <f t="shared" si="172"/>
        <v>0</v>
      </c>
      <c r="J854" s="274">
        <f t="shared" si="173"/>
        <v>0</v>
      </c>
      <c r="K854" s="174">
        <f t="shared" si="177"/>
        <v>0</v>
      </c>
      <c r="L854" s="345">
        <f t="shared" si="174"/>
        <v>0</v>
      </c>
      <c r="M854" s="346">
        <f t="shared" si="175"/>
        <v>0</v>
      </c>
      <c r="N854" s="730">
        <f t="shared" si="178"/>
        <v>0</v>
      </c>
      <c r="O854" s="1182"/>
    </row>
    <row r="855" spans="1:15" s="306" customFormat="1" ht="12" x14ac:dyDescent="0.2">
      <c r="A855" s="552">
        <f t="shared" si="179"/>
        <v>7</v>
      </c>
      <c r="B855" s="173">
        <f t="shared" si="179"/>
        <v>7</v>
      </c>
      <c r="C855" s="824">
        <f>'11. CashData'!$M49</f>
        <v>0</v>
      </c>
      <c r="D855" s="825">
        <f>'11. CashData'!$N49</f>
        <v>0</v>
      </c>
      <c r="E855" s="174">
        <f t="shared" si="168"/>
        <v>0</v>
      </c>
      <c r="F855" s="174">
        <f t="shared" si="169"/>
        <v>0</v>
      </c>
      <c r="G855" s="549">
        <f t="shared" si="170"/>
        <v>0</v>
      </c>
      <c r="H855" s="669">
        <f t="shared" si="171"/>
        <v>0</v>
      </c>
      <c r="I855" s="549">
        <f t="shared" si="172"/>
        <v>0</v>
      </c>
      <c r="J855" s="174">
        <f t="shared" si="173"/>
        <v>0</v>
      </c>
      <c r="K855" s="174">
        <f t="shared" si="177"/>
        <v>0</v>
      </c>
      <c r="L855" s="549">
        <f t="shared" si="174"/>
        <v>0</v>
      </c>
      <c r="M855" s="669">
        <f t="shared" si="175"/>
        <v>0</v>
      </c>
      <c r="N855" s="730">
        <f t="shared" si="178"/>
        <v>0</v>
      </c>
      <c r="O855" s="1183"/>
    </row>
    <row r="856" spans="1:15" s="306" customFormat="1" ht="12" x14ac:dyDescent="0.2">
      <c r="A856" s="552">
        <f t="shared" si="179"/>
        <v>8</v>
      </c>
      <c r="B856" s="173">
        <f t="shared" si="179"/>
        <v>8</v>
      </c>
      <c r="C856" s="824">
        <f>'11. CashData'!$M50</f>
        <v>0</v>
      </c>
      <c r="D856" s="825">
        <f>'11. CashData'!$N50</f>
        <v>0</v>
      </c>
      <c r="E856" s="174">
        <f t="shared" si="168"/>
        <v>0</v>
      </c>
      <c r="F856" s="174">
        <f t="shared" si="169"/>
        <v>0</v>
      </c>
      <c r="G856" s="549">
        <f t="shared" si="170"/>
        <v>0</v>
      </c>
      <c r="H856" s="669">
        <f t="shared" si="171"/>
        <v>0</v>
      </c>
      <c r="I856" s="549">
        <f t="shared" si="172"/>
        <v>0</v>
      </c>
      <c r="J856" s="174">
        <f t="shared" si="173"/>
        <v>0</v>
      </c>
      <c r="K856" s="174">
        <f t="shared" si="177"/>
        <v>0</v>
      </c>
      <c r="L856" s="549">
        <f t="shared" si="174"/>
        <v>0</v>
      </c>
      <c r="M856" s="669">
        <f t="shared" si="175"/>
        <v>0</v>
      </c>
      <c r="N856" s="730">
        <f t="shared" si="178"/>
        <v>0</v>
      </c>
      <c r="O856" s="1183"/>
    </row>
    <row r="857" spans="1:15" s="306" customFormat="1" ht="12" x14ac:dyDescent="0.2">
      <c r="A857" s="552">
        <f t="shared" si="179"/>
        <v>9</v>
      </c>
      <c r="B857" s="173">
        <f t="shared" si="179"/>
        <v>9</v>
      </c>
      <c r="C857" s="824">
        <f>'11. CashData'!$M51</f>
        <v>0</v>
      </c>
      <c r="D857" s="825">
        <f>'11. CashData'!$N51</f>
        <v>0</v>
      </c>
      <c r="E857" s="174">
        <f t="shared" si="168"/>
        <v>0</v>
      </c>
      <c r="F857" s="174">
        <f t="shared" si="169"/>
        <v>0</v>
      </c>
      <c r="G857" s="549">
        <f t="shared" si="170"/>
        <v>0</v>
      </c>
      <c r="H857" s="669">
        <f t="shared" si="171"/>
        <v>0</v>
      </c>
      <c r="I857" s="549">
        <f t="shared" si="172"/>
        <v>0</v>
      </c>
      <c r="J857" s="174">
        <f t="shared" si="173"/>
        <v>0</v>
      </c>
      <c r="K857" s="174">
        <f t="shared" si="177"/>
        <v>0</v>
      </c>
      <c r="L857" s="549">
        <f t="shared" si="174"/>
        <v>0</v>
      </c>
      <c r="M857" s="669">
        <f t="shared" si="175"/>
        <v>0</v>
      </c>
      <c r="N857" s="730">
        <f t="shared" si="178"/>
        <v>0</v>
      </c>
      <c r="O857" s="1183"/>
    </row>
    <row r="858" spans="1:15" s="306" customFormat="1" ht="12" x14ac:dyDescent="0.2">
      <c r="A858" s="396">
        <f t="shared" si="179"/>
        <v>10</v>
      </c>
      <c r="B858" s="272">
        <f t="shared" si="179"/>
        <v>10</v>
      </c>
      <c r="C858" s="737">
        <f>'11. CashData'!$M52</f>
        <v>0</v>
      </c>
      <c r="D858" s="738">
        <f>'11. CashData'!$N52</f>
        <v>0</v>
      </c>
      <c r="E858" s="274">
        <f t="shared" si="168"/>
        <v>0</v>
      </c>
      <c r="F858" s="274">
        <f t="shared" si="169"/>
        <v>0</v>
      </c>
      <c r="G858" s="345">
        <f t="shared" si="170"/>
        <v>0</v>
      </c>
      <c r="H858" s="346">
        <f t="shared" si="171"/>
        <v>0</v>
      </c>
      <c r="I858" s="345">
        <f t="shared" si="172"/>
        <v>0</v>
      </c>
      <c r="J858" s="274">
        <f t="shared" si="173"/>
        <v>0</v>
      </c>
      <c r="K858" s="174">
        <f t="shared" si="177"/>
        <v>0</v>
      </c>
      <c r="L858" s="345">
        <f t="shared" si="174"/>
        <v>0</v>
      </c>
      <c r="M858" s="346">
        <f t="shared" si="175"/>
        <v>0</v>
      </c>
      <c r="N858" s="730">
        <f t="shared" si="178"/>
        <v>0</v>
      </c>
    </row>
    <row r="859" spans="1:15" s="306" customFormat="1" ht="12" x14ac:dyDescent="0.2">
      <c r="A859" s="396">
        <f t="shared" si="179"/>
        <v>11</v>
      </c>
      <c r="B859" s="272">
        <f t="shared" si="179"/>
        <v>11</v>
      </c>
      <c r="C859" s="737">
        <f>'11. CashData'!$M53</f>
        <v>0</v>
      </c>
      <c r="D859" s="738">
        <f>'11. CashData'!$N53</f>
        <v>0</v>
      </c>
      <c r="E859" s="274">
        <f t="shared" si="168"/>
        <v>0</v>
      </c>
      <c r="F859" s="274">
        <f t="shared" si="169"/>
        <v>0</v>
      </c>
      <c r="G859" s="345">
        <f t="shared" si="170"/>
        <v>0</v>
      </c>
      <c r="H859" s="346">
        <f t="shared" si="171"/>
        <v>0</v>
      </c>
      <c r="I859" s="345">
        <f t="shared" si="172"/>
        <v>0</v>
      </c>
      <c r="J859" s="274">
        <f t="shared" si="173"/>
        <v>0</v>
      </c>
      <c r="K859" s="174">
        <f t="shared" si="177"/>
        <v>0</v>
      </c>
      <c r="L859" s="345">
        <f t="shared" si="174"/>
        <v>0</v>
      </c>
      <c r="M859" s="346">
        <f t="shared" si="175"/>
        <v>0</v>
      </c>
      <c r="N859" s="730">
        <f t="shared" si="178"/>
        <v>0</v>
      </c>
    </row>
    <row r="860" spans="1:15" s="306" customFormat="1" ht="12" x14ac:dyDescent="0.2">
      <c r="A860" s="396">
        <f t="shared" si="179"/>
        <v>12</v>
      </c>
      <c r="B860" s="272">
        <f t="shared" si="179"/>
        <v>12</v>
      </c>
      <c r="C860" s="737">
        <f>'11. CashData'!$M54</f>
        <v>0</v>
      </c>
      <c r="D860" s="738">
        <f>'11. CashData'!$N54</f>
        <v>0</v>
      </c>
      <c r="E860" s="274">
        <f t="shared" si="168"/>
        <v>0</v>
      </c>
      <c r="F860" s="274">
        <f t="shared" si="169"/>
        <v>0</v>
      </c>
      <c r="G860" s="345">
        <f t="shared" si="170"/>
        <v>0</v>
      </c>
      <c r="H860" s="346">
        <f t="shared" si="171"/>
        <v>0</v>
      </c>
      <c r="I860" s="345">
        <f t="shared" si="172"/>
        <v>0</v>
      </c>
      <c r="J860" s="274">
        <f t="shared" si="173"/>
        <v>0</v>
      </c>
      <c r="K860" s="174">
        <f t="shared" si="177"/>
        <v>0</v>
      </c>
      <c r="L860" s="345">
        <f t="shared" si="174"/>
        <v>0</v>
      </c>
      <c r="M860" s="346">
        <f t="shared" si="175"/>
        <v>0</v>
      </c>
      <c r="N860" s="730">
        <f t="shared" si="178"/>
        <v>0</v>
      </c>
    </row>
    <row r="861" spans="1:15" s="306" customFormat="1" ht="12" x14ac:dyDescent="0.2">
      <c r="A861" s="396">
        <f t="shared" si="179"/>
        <v>13</v>
      </c>
      <c r="B861" s="272">
        <f t="shared" si="179"/>
        <v>13</v>
      </c>
      <c r="C861" s="737">
        <f>'11. CashData'!$M55</f>
        <v>0</v>
      </c>
      <c r="D861" s="738">
        <f>'11. CashData'!$N55</f>
        <v>0</v>
      </c>
      <c r="E861" s="274">
        <f t="shared" si="168"/>
        <v>0</v>
      </c>
      <c r="F861" s="274">
        <f t="shared" si="169"/>
        <v>0</v>
      </c>
      <c r="G861" s="345">
        <f t="shared" si="170"/>
        <v>0</v>
      </c>
      <c r="H861" s="346">
        <f t="shared" si="171"/>
        <v>0</v>
      </c>
      <c r="I861" s="345">
        <f t="shared" si="172"/>
        <v>0</v>
      </c>
      <c r="J861" s="274">
        <f t="shared" si="173"/>
        <v>0</v>
      </c>
      <c r="K861" s="174">
        <f t="shared" si="177"/>
        <v>0</v>
      </c>
      <c r="L861" s="345">
        <f t="shared" si="174"/>
        <v>0</v>
      </c>
      <c r="M861" s="346">
        <f t="shared" si="175"/>
        <v>0</v>
      </c>
      <c r="N861" s="730">
        <f t="shared" si="178"/>
        <v>0</v>
      </c>
    </row>
    <row r="862" spans="1:15" s="306" customFormat="1" ht="12" x14ac:dyDescent="0.2">
      <c r="A862" s="396">
        <f t="shared" si="179"/>
        <v>14</v>
      </c>
      <c r="B862" s="272">
        <f t="shared" si="179"/>
        <v>14</v>
      </c>
      <c r="C862" s="737">
        <f>'11. CashData'!$M56</f>
        <v>0</v>
      </c>
      <c r="D862" s="738">
        <f>'11. CashData'!$N56</f>
        <v>0</v>
      </c>
      <c r="E862" s="274">
        <f t="shared" si="168"/>
        <v>0</v>
      </c>
      <c r="F862" s="274">
        <f t="shared" si="169"/>
        <v>0</v>
      </c>
      <c r="G862" s="345">
        <f t="shared" si="170"/>
        <v>0</v>
      </c>
      <c r="H862" s="346">
        <f t="shared" si="171"/>
        <v>0</v>
      </c>
      <c r="I862" s="345">
        <f t="shared" si="172"/>
        <v>0</v>
      </c>
      <c r="J862" s="274">
        <f t="shared" si="173"/>
        <v>0</v>
      </c>
      <c r="K862" s="174">
        <f t="shared" si="177"/>
        <v>0</v>
      </c>
      <c r="L862" s="345">
        <f t="shared" si="174"/>
        <v>0</v>
      </c>
      <c r="M862" s="346">
        <f t="shared" si="175"/>
        <v>0</v>
      </c>
      <c r="N862" s="730">
        <f t="shared" si="178"/>
        <v>0</v>
      </c>
    </row>
    <row r="863" spans="1:15" s="306" customFormat="1" ht="12" x14ac:dyDescent="0.2">
      <c r="A863" s="396">
        <f t="shared" si="179"/>
        <v>15</v>
      </c>
      <c r="B863" s="272">
        <f t="shared" si="179"/>
        <v>15</v>
      </c>
      <c r="C863" s="737">
        <f>'11. CashData'!$M57</f>
        <v>0</v>
      </c>
      <c r="D863" s="738">
        <f>'11. CashData'!$N57</f>
        <v>0</v>
      </c>
      <c r="E863" s="274">
        <f t="shared" si="168"/>
        <v>0</v>
      </c>
      <c r="F863" s="274">
        <f t="shared" si="169"/>
        <v>0</v>
      </c>
      <c r="G863" s="345">
        <f t="shared" si="170"/>
        <v>0</v>
      </c>
      <c r="H863" s="346">
        <f t="shared" si="171"/>
        <v>0</v>
      </c>
      <c r="I863" s="345">
        <f t="shared" si="172"/>
        <v>0</v>
      </c>
      <c r="J863" s="274">
        <f t="shared" si="173"/>
        <v>0</v>
      </c>
      <c r="K863" s="174">
        <f t="shared" si="177"/>
        <v>0</v>
      </c>
      <c r="L863" s="345">
        <f t="shared" si="174"/>
        <v>0</v>
      </c>
      <c r="M863" s="346">
        <f t="shared" si="175"/>
        <v>0</v>
      </c>
      <c r="N863" s="730">
        <f t="shared" si="178"/>
        <v>0</v>
      </c>
    </row>
    <row r="864" spans="1:15" s="306" customFormat="1" ht="12" x14ac:dyDescent="0.2">
      <c r="A864" s="396">
        <f t="shared" si="179"/>
        <v>16</v>
      </c>
      <c r="B864" s="272">
        <f t="shared" si="179"/>
        <v>16</v>
      </c>
      <c r="C864" s="737">
        <f>'11. CashData'!$M58</f>
        <v>0</v>
      </c>
      <c r="D864" s="738">
        <f>'11. CashData'!$N58</f>
        <v>0</v>
      </c>
      <c r="E864" s="274">
        <f t="shared" si="168"/>
        <v>0</v>
      </c>
      <c r="F864" s="274">
        <f t="shared" si="169"/>
        <v>0</v>
      </c>
      <c r="G864" s="345">
        <f t="shared" si="170"/>
        <v>0</v>
      </c>
      <c r="H864" s="346">
        <f t="shared" si="171"/>
        <v>0</v>
      </c>
      <c r="I864" s="345">
        <f t="shared" si="172"/>
        <v>0</v>
      </c>
      <c r="J864" s="274">
        <f t="shared" si="173"/>
        <v>0</v>
      </c>
      <c r="K864" s="174">
        <f t="shared" si="177"/>
        <v>0</v>
      </c>
      <c r="L864" s="345">
        <f t="shared" si="174"/>
        <v>0</v>
      </c>
      <c r="M864" s="346">
        <f t="shared" si="175"/>
        <v>0</v>
      </c>
      <c r="N864" s="730">
        <f t="shared" si="178"/>
        <v>0</v>
      </c>
    </row>
    <row r="865" spans="1:14" s="306" customFormat="1" ht="12" x14ac:dyDescent="0.2">
      <c r="A865" s="396">
        <f t="shared" si="179"/>
        <v>17</v>
      </c>
      <c r="B865" s="272">
        <f t="shared" si="179"/>
        <v>17</v>
      </c>
      <c r="C865" s="737">
        <f>'11. CashData'!$M59</f>
        <v>0</v>
      </c>
      <c r="D865" s="738">
        <f>'11. CashData'!$N59</f>
        <v>0</v>
      </c>
      <c r="E865" s="274">
        <f t="shared" si="168"/>
        <v>0</v>
      </c>
      <c r="F865" s="274">
        <f t="shared" si="169"/>
        <v>0</v>
      </c>
      <c r="G865" s="345">
        <f t="shared" si="170"/>
        <v>0</v>
      </c>
      <c r="H865" s="346">
        <f t="shared" si="171"/>
        <v>0</v>
      </c>
      <c r="I865" s="345">
        <f t="shared" si="172"/>
        <v>0</v>
      </c>
      <c r="J865" s="274">
        <f t="shared" si="173"/>
        <v>0</v>
      </c>
      <c r="K865" s="174">
        <f t="shared" si="177"/>
        <v>0</v>
      </c>
      <c r="L865" s="345">
        <f t="shared" si="174"/>
        <v>0</v>
      </c>
      <c r="M865" s="346">
        <f t="shared" si="175"/>
        <v>0</v>
      </c>
      <c r="N865" s="730">
        <f t="shared" si="178"/>
        <v>0</v>
      </c>
    </row>
    <row r="866" spans="1:14" s="306" customFormat="1" ht="12" x14ac:dyDescent="0.2">
      <c r="A866" s="396">
        <f t="shared" ref="A866:B881" si="180">A865+1</f>
        <v>18</v>
      </c>
      <c r="B866" s="272">
        <f t="shared" si="180"/>
        <v>18</v>
      </c>
      <c r="C866" s="737">
        <f>'11. CashData'!$M60</f>
        <v>0</v>
      </c>
      <c r="D866" s="738">
        <f>'11. CashData'!$N60</f>
        <v>0</v>
      </c>
      <c r="E866" s="274">
        <f t="shared" si="168"/>
        <v>0</v>
      </c>
      <c r="F866" s="274">
        <f t="shared" si="169"/>
        <v>0</v>
      </c>
      <c r="G866" s="345">
        <f t="shared" si="170"/>
        <v>0</v>
      </c>
      <c r="H866" s="346">
        <f t="shared" si="171"/>
        <v>0</v>
      </c>
      <c r="I866" s="345">
        <f t="shared" si="172"/>
        <v>0</v>
      </c>
      <c r="J866" s="274">
        <f t="shared" si="173"/>
        <v>0</v>
      </c>
      <c r="K866" s="174">
        <f t="shared" si="177"/>
        <v>0</v>
      </c>
      <c r="L866" s="345">
        <f t="shared" si="174"/>
        <v>0</v>
      </c>
      <c r="M866" s="346">
        <f t="shared" si="175"/>
        <v>0</v>
      </c>
      <c r="N866" s="730">
        <f t="shared" si="178"/>
        <v>0</v>
      </c>
    </row>
    <row r="867" spans="1:14" s="306" customFormat="1" ht="12" x14ac:dyDescent="0.2">
      <c r="A867" s="396">
        <f t="shared" si="180"/>
        <v>19</v>
      </c>
      <c r="B867" s="272">
        <f t="shared" si="180"/>
        <v>19</v>
      </c>
      <c r="C867" s="737">
        <f>'11. CashData'!$M61</f>
        <v>0</v>
      </c>
      <c r="D867" s="738">
        <f>'11. CashData'!$N61</f>
        <v>0</v>
      </c>
      <c r="E867" s="274">
        <f t="shared" si="168"/>
        <v>0</v>
      </c>
      <c r="F867" s="274">
        <f t="shared" si="169"/>
        <v>0</v>
      </c>
      <c r="G867" s="345">
        <f t="shared" si="170"/>
        <v>0</v>
      </c>
      <c r="H867" s="346">
        <f t="shared" si="171"/>
        <v>0</v>
      </c>
      <c r="I867" s="345">
        <f t="shared" si="172"/>
        <v>0</v>
      </c>
      <c r="J867" s="274">
        <f t="shared" si="173"/>
        <v>0</v>
      </c>
      <c r="K867" s="174">
        <f t="shared" si="177"/>
        <v>0</v>
      </c>
      <c r="L867" s="345">
        <f t="shared" si="174"/>
        <v>0</v>
      </c>
      <c r="M867" s="346">
        <f t="shared" si="175"/>
        <v>0</v>
      </c>
      <c r="N867" s="730">
        <f t="shared" si="178"/>
        <v>0</v>
      </c>
    </row>
    <row r="868" spans="1:14" s="306" customFormat="1" ht="12" x14ac:dyDescent="0.2">
      <c r="A868" s="396">
        <f t="shared" si="180"/>
        <v>20</v>
      </c>
      <c r="B868" s="272">
        <f t="shared" si="180"/>
        <v>20</v>
      </c>
      <c r="C868" s="737">
        <f>'11. CashData'!$M62</f>
        <v>0</v>
      </c>
      <c r="D868" s="738">
        <f>'11. CashData'!$N62</f>
        <v>0</v>
      </c>
      <c r="E868" s="274">
        <f t="shared" si="168"/>
        <v>0</v>
      </c>
      <c r="F868" s="274">
        <f t="shared" si="169"/>
        <v>0</v>
      </c>
      <c r="G868" s="345">
        <f t="shared" si="170"/>
        <v>0</v>
      </c>
      <c r="H868" s="346">
        <f t="shared" si="171"/>
        <v>0</v>
      </c>
      <c r="I868" s="345">
        <f t="shared" si="172"/>
        <v>0</v>
      </c>
      <c r="J868" s="274">
        <f t="shared" si="173"/>
        <v>0</v>
      </c>
      <c r="K868" s="174">
        <f t="shared" si="177"/>
        <v>0</v>
      </c>
      <c r="L868" s="345">
        <f t="shared" si="174"/>
        <v>0</v>
      </c>
      <c r="M868" s="346">
        <f t="shared" si="175"/>
        <v>0</v>
      </c>
      <c r="N868" s="730">
        <f t="shared" si="178"/>
        <v>0</v>
      </c>
    </row>
    <row r="869" spans="1:14" s="306" customFormat="1" ht="12" x14ac:dyDescent="0.2">
      <c r="A869" s="396">
        <f t="shared" si="180"/>
        <v>21</v>
      </c>
      <c r="B869" s="272">
        <f t="shared" si="180"/>
        <v>21</v>
      </c>
      <c r="C869" s="737">
        <f>'11. CashData'!$M63</f>
        <v>0</v>
      </c>
      <c r="D869" s="738">
        <f>'11. CashData'!$N63</f>
        <v>0</v>
      </c>
      <c r="E869" s="274">
        <f t="shared" si="168"/>
        <v>0</v>
      </c>
      <c r="F869" s="274">
        <f t="shared" si="169"/>
        <v>0</v>
      </c>
      <c r="G869" s="345">
        <f t="shared" si="170"/>
        <v>0</v>
      </c>
      <c r="H869" s="346">
        <f t="shared" si="171"/>
        <v>0</v>
      </c>
      <c r="I869" s="345">
        <f t="shared" si="172"/>
        <v>0</v>
      </c>
      <c r="J869" s="274">
        <f t="shared" si="173"/>
        <v>0</v>
      </c>
      <c r="K869" s="174">
        <f t="shared" si="177"/>
        <v>0</v>
      </c>
      <c r="L869" s="345">
        <f t="shared" si="174"/>
        <v>0</v>
      </c>
      <c r="M869" s="346">
        <f t="shared" si="175"/>
        <v>0</v>
      </c>
      <c r="N869" s="730">
        <f t="shared" si="178"/>
        <v>0</v>
      </c>
    </row>
    <row r="870" spans="1:14" s="306" customFormat="1" ht="12" x14ac:dyDescent="0.2">
      <c r="A870" s="396">
        <f t="shared" si="180"/>
        <v>22</v>
      </c>
      <c r="B870" s="272">
        <f t="shared" si="180"/>
        <v>22</v>
      </c>
      <c r="C870" s="737">
        <f>'11. CashData'!$M64</f>
        <v>0</v>
      </c>
      <c r="D870" s="738">
        <f>'11. CashData'!$N64</f>
        <v>0</v>
      </c>
      <c r="E870" s="274">
        <f t="shared" si="168"/>
        <v>0</v>
      </c>
      <c r="F870" s="274">
        <f t="shared" si="169"/>
        <v>0</v>
      </c>
      <c r="G870" s="345">
        <f t="shared" si="170"/>
        <v>0</v>
      </c>
      <c r="H870" s="346">
        <f t="shared" si="171"/>
        <v>0</v>
      </c>
      <c r="I870" s="345">
        <f t="shared" si="172"/>
        <v>0</v>
      </c>
      <c r="J870" s="274">
        <f t="shared" si="173"/>
        <v>0</v>
      </c>
      <c r="K870" s="174">
        <f t="shared" si="177"/>
        <v>0</v>
      </c>
      <c r="L870" s="345">
        <f t="shared" si="174"/>
        <v>0</v>
      </c>
      <c r="M870" s="346">
        <f t="shared" si="175"/>
        <v>0</v>
      </c>
      <c r="N870" s="730">
        <f t="shared" si="178"/>
        <v>0</v>
      </c>
    </row>
    <row r="871" spans="1:14" s="306" customFormat="1" ht="12" x14ac:dyDescent="0.2">
      <c r="A871" s="396">
        <f t="shared" si="180"/>
        <v>23</v>
      </c>
      <c r="B871" s="272">
        <f t="shared" si="180"/>
        <v>23</v>
      </c>
      <c r="C871" s="737">
        <f>'11. CashData'!$M65</f>
        <v>0</v>
      </c>
      <c r="D871" s="738">
        <f>'11. CashData'!$N65</f>
        <v>0</v>
      </c>
      <c r="E871" s="274">
        <f t="shared" si="168"/>
        <v>0</v>
      </c>
      <c r="F871" s="274">
        <f t="shared" si="169"/>
        <v>0</v>
      </c>
      <c r="G871" s="345">
        <f t="shared" si="170"/>
        <v>0</v>
      </c>
      <c r="H871" s="346">
        <f t="shared" si="171"/>
        <v>0</v>
      </c>
      <c r="I871" s="345">
        <f t="shared" si="172"/>
        <v>0</v>
      </c>
      <c r="J871" s="274">
        <f t="shared" si="173"/>
        <v>0</v>
      </c>
      <c r="K871" s="174">
        <f t="shared" si="177"/>
        <v>0</v>
      </c>
      <c r="L871" s="345">
        <f t="shared" si="174"/>
        <v>0</v>
      </c>
      <c r="M871" s="346">
        <f t="shared" si="175"/>
        <v>0</v>
      </c>
      <c r="N871" s="730">
        <f t="shared" si="178"/>
        <v>0</v>
      </c>
    </row>
    <row r="872" spans="1:14" s="306" customFormat="1" ht="12" x14ac:dyDescent="0.2">
      <c r="A872" s="396">
        <f t="shared" si="180"/>
        <v>24</v>
      </c>
      <c r="B872" s="272">
        <f t="shared" si="180"/>
        <v>24</v>
      </c>
      <c r="C872" s="737">
        <f>'11. CashData'!$M66</f>
        <v>0</v>
      </c>
      <c r="D872" s="738">
        <f>'11. CashData'!$N66</f>
        <v>0</v>
      </c>
      <c r="E872" s="274">
        <f t="shared" si="168"/>
        <v>0</v>
      </c>
      <c r="F872" s="274">
        <f t="shared" si="169"/>
        <v>0</v>
      </c>
      <c r="G872" s="345">
        <f t="shared" si="170"/>
        <v>0</v>
      </c>
      <c r="H872" s="346">
        <f t="shared" si="171"/>
        <v>0</v>
      </c>
      <c r="I872" s="345">
        <f t="shared" si="172"/>
        <v>0</v>
      </c>
      <c r="J872" s="274">
        <f t="shared" si="173"/>
        <v>0</v>
      </c>
      <c r="K872" s="174">
        <f t="shared" si="177"/>
        <v>0</v>
      </c>
      <c r="L872" s="345">
        <f t="shared" si="174"/>
        <v>0</v>
      </c>
      <c r="M872" s="346">
        <f t="shared" si="175"/>
        <v>0</v>
      </c>
      <c r="N872" s="730">
        <f t="shared" si="178"/>
        <v>0</v>
      </c>
    </row>
    <row r="873" spans="1:14" s="306" customFormat="1" ht="12" x14ac:dyDescent="0.2">
      <c r="A873" s="396">
        <f t="shared" si="180"/>
        <v>25</v>
      </c>
      <c r="B873" s="272">
        <f t="shared" si="180"/>
        <v>25</v>
      </c>
      <c r="C873" s="737">
        <f>'11. CashData'!$M67</f>
        <v>0</v>
      </c>
      <c r="D873" s="738">
        <f>'11. CashData'!$N67</f>
        <v>0</v>
      </c>
      <c r="E873" s="274">
        <f t="shared" si="168"/>
        <v>0</v>
      </c>
      <c r="F873" s="274">
        <f t="shared" si="169"/>
        <v>0</v>
      </c>
      <c r="G873" s="345">
        <f t="shared" si="170"/>
        <v>0</v>
      </c>
      <c r="H873" s="346">
        <f t="shared" si="171"/>
        <v>0</v>
      </c>
      <c r="I873" s="345">
        <f t="shared" si="172"/>
        <v>0</v>
      </c>
      <c r="J873" s="274">
        <f t="shared" si="173"/>
        <v>0</v>
      </c>
      <c r="K873" s="174">
        <f t="shared" si="177"/>
        <v>0</v>
      </c>
      <c r="L873" s="345">
        <f t="shared" si="174"/>
        <v>0</v>
      </c>
      <c r="M873" s="346">
        <f t="shared" si="175"/>
        <v>0</v>
      </c>
      <c r="N873" s="730">
        <f t="shared" si="178"/>
        <v>0</v>
      </c>
    </row>
    <row r="874" spans="1:14" s="306" customFormat="1" ht="12" x14ac:dyDescent="0.2">
      <c r="A874" s="396">
        <f t="shared" si="180"/>
        <v>26</v>
      </c>
      <c r="B874" s="272">
        <f t="shared" si="180"/>
        <v>26</v>
      </c>
      <c r="C874" s="737">
        <f>'11. CashData'!$M68</f>
        <v>0</v>
      </c>
      <c r="D874" s="738">
        <f>'11. CashData'!$N68</f>
        <v>0</v>
      </c>
      <c r="E874" s="274">
        <f t="shared" si="168"/>
        <v>0</v>
      </c>
      <c r="F874" s="274">
        <f t="shared" si="169"/>
        <v>0</v>
      </c>
      <c r="G874" s="345">
        <f t="shared" si="170"/>
        <v>0</v>
      </c>
      <c r="H874" s="346">
        <f t="shared" si="171"/>
        <v>0</v>
      </c>
      <c r="I874" s="345">
        <f t="shared" si="172"/>
        <v>0</v>
      </c>
      <c r="J874" s="274">
        <f t="shared" si="173"/>
        <v>0</v>
      </c>
      <c r="K874" s="174">
        <f t="shared" si="177"/>
        <v>0</v>
      </c>
      <c r="L874" s="345">
        <f t="shared" si="174"/>
        <v>0</v>
      </c>
      <c r="M874" s="346">
        <f t="shared" si="175"/>
        <v>0</v>
      </c>
      <c r="N874" s="730">
        <f t="shared" si="178"/>
        <v>0</v>
      </c>
    </row>
    <row r="875" spans="1:14" s="306" customFormat="1" ht="12" x14ac:dyDescent="0.2">
      <c r="A875" s="396">
        <f t="shared" si="180"/>
        <v>27</v>
      </c>
      <c r="B875" s="272">
        <f t="shared" si="180"/>
        <v>27</v>
      </c>
      <c r="C875" s="737">
        <f>'11. CashData'!$M69</f>
        <v>0</v>
      </c>
      <c r="D875" s="738">
        <f>'11. CashData'!$N69</f>
        <v>0</v>
      </c>
      <c r="E875" s="274">
        <f t="shared" si="168"/>
        <v>0</v>
      </c>
      <c r="F875" s="274">
        <f t="shared" si="169"/>
        <v>0</v>
      </c>
      <c r="G875" s="345">
        <f t="shared" si="170"/>
        <v>0</v>
      </c>
      <c r="H875" s="346">
        <f t="shared" si="171"/>
        <v>0</v>
      </c>
      <c r="I875" s="345">
        <f t="shared" si="172"/>
        <v>0</v>
      </c>
      <c r="J875" s="274">
        <f t="shared" si="173"/>
        <v>0</v>
      </c>
      <c r="K875" s="174">
        <f t="shared" si="177"/>
        <v>0</v>
      </c>
      <c r="L875" s="345">
        <f t="shared" si="174"/>
        <v>0</v>
      </c>
      <c r="M875" s="346">
        <f t="shared" si="175"/>
        <v>0</v>
      </c>
      <c r="N875" s="730">
        <f t="shared" si="178"/>
        <v>0</v>
      </c>
    </row>
    <row r="876" spans="1:14" s="306" customFormat="1" ht="12" x14ac:dyDescent="0.2">
      <c r="A876" s="396">
        <f t="shared" si="180"/>
        <v>28</v>
      </c>
      <c r="B876" s="272">
        <f t="shared" si="180"/>
        <v>28</v>
      </c>
      <c r="C876" s="737">
        <f>'11. CashData'!$M70</f>
        <v>0</v>
      </c>
      <c r="D876" s="738">
        <f>'11. CashData'!$N70</f>
        <v>0</v>
      </c>
      <c r="E876" s="274">
        <f t="shared" si="168"/>
        <v>0</v>
      </c>
      <c r="F876" s="274">
        <f t="shared" si="169"/>
        <v>0</v>
      </c>
      <c r="G876" s="345">
        <f t="shared" si="170"/>
        <v>0</v>
      </c>
      <c r="H876" s="346">
        <f t="shared" si="171"/>
        <v>0</v>
      </c>
      <c r="I876" s="345">
        <f t="shared" si="172"/>
        <v>0</v>
      </c>
      <c r="J876" s="274">
        <f t="shared" si="173"/>
        <v>0</v>
      </c>
      <c r="K876" s="174">
        <f t="shared" si="177"/>
        <v>0</v>
      </c>
      <c r="L876" s="345">
        <f t="shared" si="174"/>
        <v>0</v>
      </c>
      <c r="M876" s="346">
        <f t="shared" si="175"/>
        <v>0</v>
      </c>
      <c r="N876" s="730">
        <f t="shared" si="178"/>
        <v>0</v>
      </c>
    </row>
    <row r="877" spans="1:14" s="306" customFormat="1" ht="12" x14ac:dyDescent="0.2">
      <c r="A877" s="396">
        <f t="shared" si="180"/>
        <v>29</v>
      </c>
      <c r="B877" s="272">
        <f t="shared" si="180"/>
        <v>29</v>
      </c>
      <c r="C877" s="737">
        <f>'11. CashData'!$M71</f>
        <v>0</v>
      </c>
      <c r="D877" s="738">
        <f>'11. CashData'!$N71</f>
        <v>0</v>
      </c>
      <c r="E877" s="274">
        <f t="shared" si="168"/>
        <v>0</v>
      </c>
      <c r="F877" s="274">
        <f t="shared" si="169"/>
        <v>0</v>
      </c>
      <c r="G877" s="345">
        <f t="shared" si="170"/>
        <v>0</v>
      </c>
      <c r="H877" s="346">
        <f t="shared" si="171"/>
        <v>0</v>
      </c>
      <c r="I877" s="345">
        <f t="shared" si="172"/>
        <v>0</v>
      </c>
      <c r="J877" s="274">
        <f t="shared" si="173"/>
        <v>0</v>
      </c>
      <c r="K877" s="174">
        <f t="shared" si="177"/>
        <v>0</v>
      </c>
      <c r="L877" s="345">
        <f t="shared" si="174"/>
        <v>0</v>
      </c>
      <c r="M877" s="346">
        <f t="shared" si="175"/>
        <v>0</v>
      </c>
      <c r="N877" s="730">
        <f t="shared" si="178"/>
        <v>0</v>
      </c>
    </row>
    <row r="878" spans="1:14" s="306" customFormat="1" ht="12" x14ac:dyDescent="0.2">
      <c r="A878" s="396">
        <f t="shared" si="180"/>
        <v>30</v>
      </c>
      <c r="B878" s="272">
        <f t="shared" si="180"/>
        <v>30</v>
      </c>
      <c r="C878" s="737">
        <f>'11. CashData'!$M72</f>
        <v>0</v>
      </c>
      <c r="D878" s="738">
        <f>'11. CashData'!$N72</f>
        <v>0</v>
      </c>
      <c r="E878" s="274">
        <f t="shared" si="168"/>
        <v>0</v>
      </c>
      <c r="F878" s="274">
        <f t="shared" si="169"/>
        <v>0</v>
      </c>
      <c r="G878" s="345">
        <f t="shared" si="170"/>
        <v>0</v>
      </c>
      <c r="H878" s="346">
        <f t="shared" si="171"/>
        <v>0</v>
      </c>
      <c r="I878" s="345">
        <f t="shared" si="172"/>
        <v>0</v>
      </c>
      <c r="J878" s="274">
        <f t="shared" si="173"/>
        <v>0</v>
      </c>
      <c r="K878" s="174">
        <f t="shared" si="177"/>
        <v>0</v>
      </c>
      <c r="L878" s="345">
        <f t="shared" si="174"/>
        <v>0</v>
      </c>
      <c r="M878" s="346">
        <f t="shared" si="175"/>
        <v>0</v>
      </c>
      <c r="N878" s="730">
        <f t="shared" si="178"/>
        <v>0</v>
      </c>
    </row>
    <row r="879" spans="1:14" s="306" customFormat="1" ht="12" x14ac:dyDescent="0.2">
      <c r="A879" s="396">
        <f t="shared" si="180"/>
        <v>31</v>
      </c>
      <c r="B879" s="272">
        <f t="shared" si="180"/>
        <v>31</v>
      </c>
      <c r="C879" s="737">
        <f>'11. CashData'!$M73</f>
        <v>0</v>
      </c>
      <c r="D879" s="738">
        <f>'11. CashData'!$N73</f>
        <v>0</v>
      </c>
      <c r="E879" s="274">
        <f t="shared" si="168"/>
        <v>0</v>
      </c>
      <c r="F879" s="274">
        <f t="shared" si="169"/>
        <v>0</v>
      </c>
      <c r="G879" s="345">
        <f t="shared" si="170"/>
        <v>0</v>
      </c>
      <c r="H879" s="346">
        <f t="shared" si="171"/>
        <v>0</v>
      </c>
      <c r="I879" s="345">
        <f t="shared" si="172"/>
        <v>0</v>
      </c>
      <c r="J879" s="274">
        <f t="shared" si="173"/>
        <v>0</v>
      </c>
      <c r="K879" s="174">
        <f t="shared" si="177"/>
        <v>0</v>
      </c>
      <c r="L879" s="345">
        <f t="shared" si="174"/>
        <v>0</v>
      </c>
      <c r="M879" s="346">
        <f t="shared" si="175"/>
        <v>0</v>
      </c>
      <c r="N879" s="730">
        <f t="shared" si="178"/>
        <v>0</v>
      </c>
    </row>
    <row r="880" spans="1:14" s="306" customFormat="1" ht="12" x14ac:dyDescent="0.2">
      <c r="A880" s="396">
        <f t="shared" si="180"/>
        <v>32</v>
      </c>
      <c r="B880" s="272">
        <f t="shared" si="180"/>
        <v>32</v>
      </c>
      <c r="C880" s="737">
        <f>'11. CashData'!$M74</f>
        <v>0</v>
      </c>
      <c r="D880" s="738">
        <f>'11. CashData'!$N74</f>
        <v>0</v>
      </c>
      <c r="E880" s="274">
        <f t="shared" si="168"/>
        <v>0</v>
      </c>
      <c r="F880" s="274">
        <f t="shared" si="169"/>
        <v>0</v>
      </c>
      <c r="G880" s="345">
        <f t="shared" si="170"/>
        <v>0</v>
      </c>
      <c r="H880" s="346">
        <f t="shared" si="171"/>
        <v>0</v>
      </c>
      <c r="I880" s="345">
        <f t="shared" si="172"/>
        <v>0</v>
      </c>
      <c r="J880" s="274">
        <f t="shared" si="173"/>
        <v>0</v>
      </c>
      <c r="K880" s="174">
        <f t="shared" si="177"/>
        <v>0</v>
      </c>
      <c r="L880" s="345">
        <f t="shared" si="174"/>
        <v>0</v>
      </c>
      <c r="M880" s="346">
        <f t="shared" si="175"/>
        <v>0</v>
      </c>
      <c r="N880" s="730">
        <f t="shared" si="178"/>
        <v>0</v>
      </c>
    </row>
    <row r="881" spans="1:14" s="306" customFormat="1" ht="12" x14ac:dyDescent="0.2">
      <c r="A881" s="396">
        <f t="shared" si="180"/>
        <v>33</v>
      </c>
      <c r="B881" s="272">
        <f t="shared" si="180"/>
        <v>33</v>
      </c>
      <c r="C881" s="737">
        <f>'11. CashData'!$M75</f>
        <v>0</v>
      </c>
      <c r="D881" s="738">
        <f>'11. CashData'!$N75</f>
        <v>0</v>
      </c>
      <c r="E881" s="274">
        <f t="shared" si="168"/>
        <v>0</v>
      </c>
      <c r="F881" s="274">
        <f t="shared" si="169"/>
        <v>0</v>
      </c>
      <c r="G881" s="345">
        <f t="shared" si="170"/>
        <v>0</v>
      </c>
      <c r="H881" s="346">
        <f t="shared" si="171"/>
        <v>0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34</v>
      </c>
      <c r="B882" s="272">
        <f t="shared" si="181"/>
        <v>34</v>
      </c>
      <c r="C882" s="737">
        <f>'11. CashData'!$M76</f>
        <v>0</v>
      </c>
      <c r="D882" s="738">
        <f>'11. CashData'!$N76</f>
        <v>0</v>
      </c>
      <c r="E882" s="274">
        <f t="shared" si="168"/>
        <v>0</v>
      </c>
      <c r="F882" s="274">
        <f t="shared" si="169"/>
        <v>0</v>
      </c>
      <c r="G882" s="345">
        <f t="shared" si="170"/>
        <v>0</v>
      </c>
      <c r="H882" s="346">
        <f t="shared" si="171"/>
        <v>0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35</v>
      </c>
      <c r="B883" s="272">
        <f t="shared" si="181"/>
        <v>35</v>
      </c>
      <c r="C883" s="737">
        <f>'11. CashData'!$M77</f>
        <v>0</v>
      </c>
      <c r="D883" s="738">
        <f>'11. CashData'!$N77</f>
        <v>0</v>
      </c>
      <c r="E883" s="274">
        <f t="shared" si="168"/>
        <v>0</v>
      </c>
      <c r="F883" s="274">
        <f t="shared" si="169"/>
        <v>0</v>
      </c>
      <c r="G883" s="345">
        <f t="shared" si="170"/>
        <v>0</v>
      </c>
      <c r="H883" s="346">
        <f t="shared" si="171"/>
        <v>0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36</v>
      </c>
      <c r="B884" s="273">
        <f t="shared" si="181"/>
        <v>36</v>
      </c>
      <c r="C884" s="739">
        <f>'11. CashData'!$M78</f>
        <v>0</v>
      </c>
      <c r="D884" s="740">
        <f>'11. CashData'!$N78</f>
        <v>0</v>
      </c>
      <c r="E884" s="399">
        <f t="shared" si="168"/>
        <v>0</v>
      </c>
      <c r="F884" s="399">
        <f t="shared" si="169"/>
        <v>0</v>
      </c>
      <c r="G884" s="347">
        <f t="shared" si="170"/>
        <v>0</v>
      </c>
      <c r="H884" s="348">
        <f t="shared" si="171"/>
        <v>0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0</v>
      </c>
      <c r="H919" s="1263" t="s">
        <v>2254</v>
      </c>
      <c r="I919" s="6"/>
      <c r="J919" s="2239">
        <f>'10. ExpensesData'!H52</f>
        <v>0</v>
      </c>
      <c r="K919" s="121" t="s">
        <v>2255</v>
      </c>
      <c r="L919" s="2241">
        <f>'10. ExpensesData'!E52</f>
        <v>0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0</v>
      </c>
      <c r="H920" s="1263" t="s">
        <v>2254</v>
      </c>
      <c r="I920" s="6"/>
      <c r="J920" s="2239">
        <f>'10. ExpensesData'!H53</f>
        <v>0</v>
      </c>
      <c r="K920" s="121" t="s">
        <v>2255</v>
      </c>
      <c r="L920" s="2241">
        <f>'10. ExpensesData'!E53</f>
        <v>0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0</v>
      </c>
      <c r="B930" s="70">
        <f>'1. AgeData'!$D$28</f>
        <v>0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0</v>
      </c>
      <c r="E930" s="197">
        <f>IF('S. Setup'!$J$59="yes",'10. ExpensesData'!C462,0)</f>
        <v>0</v>
      </c>
      <c r="F930" s="935">
        <f>IF('S. Setup'!$J$59="yes",'10. ExpensesData'!D462,0)</f>
        <v>0</v>
      </c>
      <c r="G930" s="199">
        <f>C930+E930</f>
        <v>0</v>
      </c>
      <c r="H930" s="73">
        <f>D930+F930</f>
        <v>0</v>
      </c>
      <c r="I930" s="428">
        <f t="shared" ref="I930:I966" si="182">G930+H930</f>
        <v>0</v>
      </c>
      <c r="N930" s="269"/>
    </row>
    <row r="931" spans="1:14" s="15" customFormat="1" ht="11.25" x14ac:dyDescent="0.2">
      <c r="A931" s="168">
        <f>A930+1</f>
        <v>1</v>
      </c>
      <c r="B931" s="70">
        <f>B930+1</f>
        <v>1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0</v>
      </c>
      <c r="D931" s="1550">
        <f>IF(OR((B931&gt;'10. ExpensesData'!$F$88), (B931&lt;'10. ExpensesData'!$F$82)), 0,    IF(A931&gt;'1. AgeData'!$I$27,$K$923,$G$920) * POWER( (1+'10. ExpensesData'!$H$71), (B931 - B$930)))</f>
        <v>0</v>
      </c>
      <c r="E931" s="199">
        <f>IF('S. Setup'!$J$59="yes",'10. ExpensesData'!C463,0)</f>
        <v>0</v>
      </c>
      <c r="F931" s="936">
        <f>IF('S. Setup'!$J$59="yes",'10. ExpensesData'!D463,0)</f>
        <v>0</v>
      </c>
      <c r="G931" s="199">
        <f t="shared" ref="G931:G966" si="183">C931+E931</f>
        <v>0</v>
      </c>
      <c r="H931" s="73">
        <f t="shared" ref="H931:H966" si="184">D931+F931</f>
        <v>0</v>
      </c>
      <c r="I931" s="429">
        <f t="shared" si="182"/>
        <v>0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2</v>
      </c>
      <c r="B932" s="70">
        <f t="shared" ref="B932:B966" si="186">B931+1</f>
        <v>2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0</v>
      </c>
      <c r="D932" s="1550">
        <f>IF(OR((B932&gt;'10. ExpensesData'!$F$88), (B932&lt;'10. ExpensesData'!$F$82)), 0,    IF(A932&gt;'1. AgeData'!$I$27,$K$923,$G$920) * POWER( (1+'10. ExpensesData'!$H$71), (B932 - B$930)))</f>
        <v>0</v>
      </c>
      <c r="E932" s="199">
        <f>IF('S. Setup'!$J$59="yes",'10. ExpensesData'!C464,0)</f>
        <v>0</v>
      </c>
      <c r="F932" s="936">
        <f>IF('S. Setup'!$J$59="yes",'10. ExpensesData'!D464,0)</f>
        <v>0</v>
      </c>
      <c r="G932" s="199">
        <f t="shared" si="183"/>
        <v>0</v>
      </c>
      <c r="H932" s="73">
        <f t="shared" si="184"/>
        <v>0</v>
      </c>
      <c r="I932" s="429">
        <f t="shared" si="182"/>
        <v>0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3</v>
      </c>
      <c r="B933" s="70">
        <f t="shared" si="186"/>
        <v>3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0</v>
      </c>
      <c r="D933" s="1550">
        <f>IF(OR((B933&gt;'10. ExpensesData'!$F$88), (B933&lt;'10. ExpensesData'!$F$82)), 0,    IF(A933&gt;'1. AgeData'!$I$27,$K$923,$G$920) * POWER( (1+'10. ExpensesData'!$H$71), (B933 - B$930)))</f>
        <v>0</v>
      </c>
      <c r="E933" s="199">
        <f>IF('S. Setup'!$J$59="yes",'10. ExpensesData'!C465,0)</f>
        <v>0</v>
      </c>
      <c r="F933" s="936">
        <f>IF('S. Setup'!$J$59="yes",'10. ExpensesData'!D465,0)</f>
        <v>0</v>
      </c>
      <c r="G933" s="199">
        <f t="shared" si="183"/>
        <v>0</v>
      </c>
      <c r="H933" s="73">
        <f t="shared" si="184"/>
        <v>0</v>
      </c>
      <c r="I933" s="429">
        <f t="shared" si="182"/>
        <v>0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4</v>
      </c>
      <c r="B934" s="70">
        <f t="shared" si="186"/>
        <v>4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0</v>
      </c>
      <c r="D934" s="1550">
        <f>IF(OR((B934&gt;'10. ExpensesData'!$F$88), (B934&lt;'10. ExpensesData'!$F$82)), 0,    IF(A934&gt;'1. AgeData'!$I$27,$K$923,$G$920) * POWER( (1+'10. ExpensesData'!$H$71), (B934 - B$930)))</f>
        <v>0</v>
      </c>
      <c r="E934" s="199">
        <f>IF('S. Setup'!$J$59="yes",'10. ExpensesData'!C466,0)</f>
        <v>0</v>
      </c>
      <c r="F934" s="936">
        <f>IF('S. Setup'!$J$59="yes",'10. ExpensesData'!D466,0)</f>
        <v>0</v>
      </c>
      <c r="G934" s="199">
        <f t="shared" si="183"/>
        <v>0</v>
      </c>
      <c r="H934" s="73">
        <f t="shared" si="184"/>
        <v>0</v>
      </c>
      <c r="I934" s="429">
        <f t="shared" si="182"/>
        <v>0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5</v>
      </c>
      <c r="B935" s="70">
        <f t="shared" si="186"/>
        <v>5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0</v>
      </c>
      <c r="D935" s="1550">
        <f>IF(OR((B935&gt;'10. ExpensesData'!$F$88), (B935&lt;'10. ExpensesData'!$F$82)), 0,    IF(A935&gt;'1. AgeData'!$I$27,$K$923,$G$920) * POWER( (1+'10. ExpensesData'!$H$71), (B935 - B$930)))</f>
        <v>0</v>
      </c>
      <c r="E935" s="199">
        <f>IF('S. Setup'!$J$59="yes",'10. ExpensesData'!C467,0)</f>
        <v>0</v>
      </c>
      <c r="F935" s="936">
        <f>IF('S. Setup'!$J$59="yes",'10. ExpensesData'!D467,0)</f>
        <v>0</v>
      </c>
      <c r="G935" s="199">
        <f t="shared" si="183"/>
        <v>0</v>
      </c>
      <c r="H935" s="73">
        <f t="shared" si="184"/>
        <v>0</v>
      </c>
      <c r="I935" s="429">
        <f t="shared" si="182"/>
        <v>0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</v>
      </c>
      <c r="B936" s="70">
        <f t="shared" si="186"/>
        <v>6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0</v>
      </c>
      <c r="D936" s="1550">
        <f>IF(OR((B936&gt;'10. ExpensesData'!$F$88), (B936&lt;'10. ExpensesData'!$F$82)), 0,    IF(A936&gt;'1. AgeData'!$I$27,$K$923,$G$920) * POWER( (1+'10. ExpensesData'!$H$71), (B936 - B$930)))</f>
        <v>0</v>
      </c>
      <c r="E936" s="199">
        <f>IF('S. Setup'!$J$59="yes",'10. ExpensesData'!C468,0)</f>
        <v>0</v>
      </c>
      <c r="F936" s="936">
        <f>IF('S. Setup'!$J$59="yes",'10. ExpensesData'!D468,0)</f>
        <v>0</v>
      </c>
      <c r="G936" s="199">
        <f t="shared" si="183"/>
        <v>0</v>
      </c>
      <c r="H936" s="73">
        <f t="shared" si="184"/>
        <v>0</v>
      </c>
      <c r="I936" s="429">
        <f t="shared" si="182"/>
        <v>0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7</v>
      </c>
      <c r="B937" s="74">
        <f t="shared" si="186"/>
        <v>7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0</v>
      </c>
      <c r="D937" s="1550">
        <f>IF(OR((B937&gt;'10. ExpensesData'!$F$88), (B937&lt;'10. ExpensesData'!$F$82)), 0,    IF(A937&gt;'1. AgeData'!$I$27,$K$923,$G$920) * POWER( (1+'10. ExpensesData'!$H$71), (B937 - B$930)))</f>
        <v>0</v>
      </c>
      <c r="E937" s="199">
        <f>IF('S. Setup'!$J$59="yes",'10. ExpensesData'!C469,0)</f>
        <v>0</v>
      </c>
      <c r="F937" s="936">
        <f>IF('S. Setup'!$J$59="yes",'10. ExpensesData'!D469,0)</f>
        <v>0</v>
      </c>
      <c r="G937" s="822">
        <f t="shared" si="183"/>
        <v>0</v>
      </c>
      <c r="H937" s="807">
        <f t="shared" si="184"/>
        <v>0</v>
      </c>
      <c r="I937" s="823">
        <f t="shared" si="182"/>
        <v>0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8</v>
      </c>
      <c r="B938" s="74">
        <f t="shared" si="186"/>
        <v>8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0</v>
      </c>
      <c r="D938" s="1550">
        <f>IF(OR((B938&gt;'10. ExpensesData'!$F$88), (B938&lt;'10. ExpensesData'!$F$82)), 0,    IF(A938&gt;'1. AgeData'!$I$27,$K$923,$G$920) * POWER( (1+'10. ExpensesData'!$H$71), (B938 - B$930)))</f>
        <v>0</v>
      </c>
      <c r="E938" s="199">
        <f>IF('S. Setup'!$J$59="yes",'10. ExpensesData'!C470,0)</f>
        <v>0</v>
      </c>
      <c r="F938" s="936">
        <f>IF('S. Setup'!$J$59="yes",'10. ExpensesData'!D470,0)</f>
        <v>0</v>
      </c>
      <c r="G938" s="822">
        <f t="shared" si="183"/>
        <v>0</v>
      </c>
      <c r="H938" s="807">
        <f t="shared" si="184"/>
        <v>0</v>
      </c>
      <c r="I938" s="823">
        <f t="shared" si="182"/>
        <v>0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9</v>
      </c>
      <c r="B939" s="74">
        <f t="shared" si="186"/>
        <v>9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0</v>
      </c>
      <c r="D939" s="1550">
        <f>IF(OR((B939&gt;'10. ExpensesData'!$F$88), (B939&lt;'10. ExpensesData'!$F$82)), 0,    IF(A939&gt;'1. AgeData'!$I$27,$K$923,$G$920) * POWER( (1+'10. ExpensesData'!$H$71), (B939 - B$930)))</f>
        <v>0</v>
      </c>
      <c r="E939" s="199">
        <f>IF('S. Setup'!$J$59="yes",'10. ExpensesData'!C471,0)</f>
        <v>0</v>
      </c>
      <c r="F939" s="936">
        <f>IF('S. Setup'!$J$59="yes",'10. ExpensesData'!D471,0)</f>
        <v>0</v>
      </c>
      <c r="G939" s="822">
        <f t="shared" si="183"/>
        <v>0</v>
      </c>
      <c r="H939" s="807">
        <f t="shared" si="184"/>
        <v>0</v>
      </c>
      <c r="I939" s="823">
        <f t="shared" si="182"/>
        <v>0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10</v>
      </c>
      <c r="B940" s="70">
        <f t="shared" si="186"/>
        <v>10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0</v>
      </c>
      <c r="D940" s="1550">
        <f>IF(OR((B940&gt;'10. ExpensesData'!$F$88), (B940&lt;'10. ExpensesData'!$F$82)), 0,    IF(A940&gt;'1. AgeData'!$I$27,$K$923,$G$920) * POWER( (1+'10. ExpensesData'!$H$71), (B940 - B$930)))</f>
        <v>0</v>
      </c>
      <c r="E940" s="199">
        <f>IF('S. Setup'!$J$59="yes",'10. ExpensesData'!C472,0)</f>
        <v>0</v>
      </c>
      <c r="F940" s="936">
        <f>IF('S. Setup'!$J$59="yes",'10. ExpensesData'!D472,0)</f>
        <v>0</v>
      </c>
      <c r="G940" s="199">
        <f t="shared" si="183"/>
        <v>0</v>
      </c>
      <c r="H940" s="73">
        <f t="shared" si="184"/>
        <v>0</v>
      </c>
      <c r="I940" s="429">
        <f t="shared" si="182"/>
        <v>0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11</v>
      </c>
      <c r="B941" s="70">
        <f t="shared" si="186"/>
        <v>11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0</v>
      </c>
      <c r="D941" s="1550">
        <f>IF(OR((B941&gt;'10. ExpensesData'!$F$88), (B941&lt;'10. ExpensesData'!$F$82)), 0,    IF(A941&gt;'1. AgeData'!$I$27,$K$923,$G$920) * POWER( (1+'10. ExpensesData'!$H$71), (B941 - B$930)))</f>
        <v>0</v>
      </c>
      <c r="E941" s="199">
        <f>IF('S. Setup'!$J$59="yes",'10. ExpensesData'!C473,0)</f>
        <v>0</v>
      </c>
      <c r="F941" s="936">
        <f>IF('S. Setup'!$J$59="yes",'10. ExpensesData'!D473,0)</f>
        <v>0</v>
      </c>
      <c r="G941" s="199">
        <f t="shared" si="183"/>
        <v>0</v>
      </c>
      <c r="H941" s="73">
        <f t="shared" si="184"/>
        <v>0</v>
      </c>
      <c r="I941" s="429">
        <f t="shared" si="182"/>
        <v>0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12</v>
      </c>
      <c r="B942" s="70">
        <f t="shared" si="186"/>
        <v>12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0</v>
      </c>
      <c r="D942" s="1550">
        <f>IF(OR((B942&gt;'10. ExpensesData'!$F$88), (B942&lt;'10. ExpensesData'!$F$82)), 0,    IF(A942&gt;'1. AgeData'!$I$27,$K$923,$G$920) * POWER( (1+'10. ExpensesData'!$H$71), (B942 - B$930)))</f>
        <v>0</v>
      </c>
      <c r="E942" s="199">
        <f>IF('S. Setup'!$J$59="yes",'10. ExpensesData'!C474,0)</f>
        <v>0</v>
      </c>
      <c r="F942" s="936">
        <f>IF('S. Setup'!$J$59="yes",'10. ExpensesData'!D474,0)</f>
        <v>0</v>
      </c>
      <c r="G942" s="199">
        <f t="shared" si="183"/>
        <v>0</v>
      </c>
      <c r="H942" s="73">
        <f t="shared" si="184"/>
        <v>0</v>
      </c>
      <c r="I942" s="429">
        <f t="shared" si="182"/>
        <v>0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13</v>
      </c>
      <c r="B943" s="70">
        <f t="shared" si="186"/>
        <v>13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0</v>
      </c>
      <c r="D943" s="1550">
        <f>IF(OR((B943&gt;'10. ExpensesData'!$F$88), (B943&lt;'10. ExpensesData'!$F$82)), 0,    IF(A943&gt;'1. AgeData'!$I$27,$K$923,$G$920) * POWER( (1+'10. ExpensesData'!$H$71), (B943 - B$930)))</f>
        <v>0</v>
      </c>
      <c r="E943" s="199">
        <f>IF('S. Setup'!$J$59="yes",'10. ExpensesData'!C475,0)</f>
        <v>0</v>
      </c>
      <c r="F943" s="936">
        <f>IF('S. Setup'!$J$59="yes",'10. ExpensesData'!D475,0)</f>
        <v>0</v>
      </c>
      <c r="G943" s="199">
        <f t="shared" si="183"/>
        <v>0</v>
      </c>
      <c r="H943" s="73">
        <f t="shared" si="184"/>
        <v>0</v>
      </c>
      <c r="I943" s="429">
        <f t="shared" si="182"/>
        <v>0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14</v>
      </c>
      <c r="B944" s="70">
        <f t="shared" si="186"/>
        <v>14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0</v>
      </c>
      <c r="D944" s="1550">
        <f>IF(OR((B944&gt;'10. ExpensesData'!$F$88), (B944&lt;'10. ExpensesData'!$F$82)), 0,    IF(A944&gt;'1. AgeData'!$I$27,$K$923,$G$920) * POWER( (1+'10. ExpensesData'!$H$71), (B944 - B$930)))</f>
        <v>0</v>
      </c>
      <c r="E944" s="199">
        <f>IF('S. Setup'!$J$59="yes",'10. ExpensesData'!C476,0)</f>
        <v>0</v>
      </c>
      <c r="F944" s="936">
        <f>IF('S. Setup'!$J$59="yes",'10. ExpensesData'!D476,0)</f>
        <v>0</v>
      </c>
      <c r="G944" s="199">
        <f t="shared" si="183"/>
        <v>0</v>
      </c>
      <c r="H944" s="73">
        <f t="shared" si="184"/>
        <v>0</v>
      </c>
      <c r="I944" s="429">
        <f t="shared" si="182"/>
        <v>0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15</v>
      </c>
      <c r="B945" s="70">
        <f t="shared" si="186"/>
        <v>15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0</v>
      </c>
      <c r="D945" s="1550">
        <f>IF(OR((B945&gt;'10. ExpensesData'!$F$88), (B945&lt;'10. ExpensesData'!$F$82)), 0,    IF(A945&gt;'1. AgeData'!$I$27,$K$923,$G$920) * POWER( (1+'10. ExpensesData'!$H$71), (B945 - B$930)))</f>
        <v>0</v>
      </c>
      <c r="E945" s="199">
        <f>IF('S. Setup'!$J$59="yes",'10. ExpensesData'!C477,0)</f>
        <v>0</v>
      </c>
      <c r="F945" s="936">
        <f>IF('S. Setup'!$J$59="yes",'10. ExpensesData'!D477,0)</f>
        <v>0</v>
      </c>
      <c r="G945" s="199">
        <f t="shared" si="183"/>
        <v>0</v>
      </c>
      <c r="H945" s="73">
        <f t="shared" si="184"/>
        <v>0</v>
      </c>
      <c r="I945" s="429">
        <f t="shared" si="182"/>
        <v>0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16</v>
      </c>
      <c r="B946" s="70">
        <f t="shared" si="186"/>
        <v>16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0</v>
      </c>
      <c r="D946" s="1550">
        <f>IF(OR((B946&gt;'10. ExpensesData'!$F$88), (B946&lt;'10. ExpensesData'!$F$82)), 0,    IF(A946&gt;'1. AgeData'!$I$27,$K$923,$G$920) * POWER( (1+'10. ExpensesData'!$H$71), (B946 - B$930)))</f>
        <v>0</v>
      </c>
      <c r="E946" s="199">
        <f>IF('S. Setup'!$J$59="yes",'10. ExpensesData'!C478,0)</f>
        <v>0</v>
      </c>
      <c r="F946" s="936">
        <f>IF('S. Setup'!$J$59="yes",'10. ExpensesData'!D478,0)</f>
        <v>0</v>
      </c>
      <c r="G946" s="199">
        <f t="shared" si="183"/>
        <v>0</v>
      </c>
      <c r="H946" s="73">
        <f t="shared" si="184"/>
        <v>0</v>
      </c>
      <c r="I946" s="429">
        <f t="shared" si="182"/>
        <v>0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17</v>
      </c>
      <c r="B947" s="70">
        <f t="shared" si="186"/>
        <v>17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0</v>
      </c>
      <c r="D947" s="1550">
        <f>IF(OR((B947&gt;'10. ExpensesData'!$F$88), (B947&lt;'10. ExpensesData'!$F$82)), 0,    IF(A947&gt;'1. AgeData'!$I$27,$K$923,$G$920) * POWER( (1+'10. ExpensesData'!$H$71), (B947 - B$930)))</f>
        <v>0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0</v>
      </c>
      <c r="H947" s="73">
        <f t="shared" si="184"/>
        <v>0</v>
      </c>
      <c r="I947" s="429">
        <f t="shared" si="182"/>
        <v>0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18</v>
      </c>
      <c r="B948" s="70">
        <f t="shared" si="186"/>
        <v>18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0</v>
      </c>
      <c r="D948" s="1550">
        <f>IF(OR((B948&gt;'10. ExpensesData'!$F$88), (B948&lt;'10. ExpensesData'!$F$82)), 0,    IF(A948&gt;'1. AgeData'!$I$27,$K$923,$G$920) * POWER( (1+'10. ExpensesData'!$H$71), (B948 - B$930)))</f>
        <v>0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0</v>
      </c>
      <c r="H948" s="73">
        <f t="shared" si="184"/>
        <v>0</v>
      </c>
      <c r="I948" s="429">
        <f t="shared" si="182"/>
        <v>0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19</v>
      </c>
      <c r="B949" s="70">
        <f t="shared" si="186"/>
        <v>19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0</v>
      </c>
      <c r="D949" s="1550">
        <f>IF(OR((B949&gt;'10. ExpensesData'!$F$88), (B949&lt;'10. ExpensesData'!$F$82)), 0,    IF(A949&gt;'1. AgeData'!$I$27,$K$923,$G$920) * POWER( (1+'10. ExpensesData'!$H$71), (B949 - B$930)))</f>
        <v>0</v>
      </c>
      <c r="E949" s="199">
        <f>IF('S. Setup'!$J$59="yes",'10. ExpensesData'!C481,0)</f>
        <v>0</v>
      </c>
      <c r="F949" s="936">
        <f>IF('S. Setup'!$J$59="yes",'10. ExpensesData'!D481,0)</f>
        <v>0</v>
      </c>
      <c r="G949" s="199">
        <f t="shared" si="183"/>
        <v>0</v>
      </c>
      <c r="H949" s="73">
        <f t="shared" si="184"/>
        <v>0</v>
      </c>
      <c r="I949" s="429">
        <f t="shared" si="182"/>
        <v>0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20</v>
      </c>
      <c r="B950" s="70">
        <f t="shared" si="186"/>
        <v>20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0</v>
      </c>
      <c r="D950" s="1550">
        <f>IF(OR((B950&gt;'10. ExpensesData'!$F$88), (B950&lt;'10. ExpensesData'!$F$82)), 0,    IF(A950&gt;'1. AgeData'!$I$27,$K$923,$G$920) * POWER( (1+'10. ExpensesData'!$H$71), (B950 - B$930)))</f>
        <v>0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0</v>
      </c>
      <c r="H950" s="73">
        <f t="shared" si="184"/>
        <v>0</v>
      </c>
      <c r="I950" s="429">
        <f t="shared" si="182"/>
        <v>0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21</v>
      </c>
      <c r="B951" s="70">
        <f t="shared" si="186"/>
        <v>21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0</v>
      </c>
      <c r="D951" s="1550">
        <f>IF(OR((B951&gt;'10. ExpensesData'!$F$88), (B951&lt;'10. ExpensesData'!$F$82)), 0,    IF(A951&gt;'1. AgeData'!$I$27,$K$923,$G$920) * POWER( (1+'10. ExpensesData'!$H$71), (B951 - B$930)))</f>
        <v>0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0</v>
      </c>
      <c r="H951" s="73">
        <f t="shared" si="184"/>
        <v>0</v>
      </c>
      <c r="I951" s="429">
        <f t="shared" si="182"/>
        <v>0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22</v>
      </c>
      <c r="B952" s="70">
        <f t="shared" si="186"/>
        <v>22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0</v>
      </c>
      <c r="D952" s="1550">
        <f>IF(OR((B952&gt;'10. ExpensesData'!$F$88), (B952&lt;'10. ExpensesData'!$F$82)), 0,    IF(A952&gt;'1. AgeData'!$I$27,$K$923,$G$920) * POWER( (1+'10. ExpensesData'!$H$71), (B952 - B$930)))</f>
        <v>0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0</v>
      </c>
      <c r="H952" s="73">
        <f t="shared" si="184"/>
        <v>0</v>
      </c>
      <c r="I952" s="429">
        <f t="shared" si="182"/>
        <v>0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23</v>
      </c>
      <c r="B953" s="70">
        <f t="shared" si="186"/>
        <v>23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0</v>
      </c>
      <c r="D953" s="1550">
        <f>IF(OR((B953&gt;'10. ExpensesData'!$F$88), (B953&lt;'10. ExpensesData'!$F$82)), 0,    IF(A953&gt;'1. AgeData'!$I$27,$K$923,$G$920) * POWER( (1+'10. ExpensesData'!$H$71), (B953 - B$930)))</f>
        <v>0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0</v>
      </c>
      <c r="H953" s="73">
        <f t="shared" si="184"/>
        <v>0</v>
      </c>
      <c r="I953" s="429">
        <f t="shared" si="182"/>
        <v>0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24</v>
      </c>
      <c r="B954" s="70">
        <f t="shared" si="186"/>
        <v>24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0</v>
      </c>
      <c r="D954" s="1550">
        <f>IF(OR((B954&gt;'10. ExpensesData'!$F$88), (B954&lt;'10. ExpensesData'!$F$82)), 0,    IF(A954&gt;'1. AgeData'!$I$27,$K$923,$G$920) * POWER( (1+'10. ExpensesData'!$H$71), (B954 - B$930)))</f>
        <v>0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0</v>
      </c>
      <c r="H954" s="73">
        <f t="shared" si="184"/>
        <v>0</v>
      </c>
      <c r="I954" s="429">
        <f t="shared" si="182"/>
        <v>0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25</v>
      </c>
      <c r="B955" s="70">
        <f t="shared" si="186"/>
        <v>25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0</v>
      </c>
      <c r="D955" s="1550">
        <f>IF(OR((B955&gt;'10. ExpensesData'!$F$88), (B955&lt;'10. ExpensesData'!$F$82)), 0,    IF(A955&gt;'1. AgeData'!$I$27,$K$923,$G$920) * POWER( (1+'10. ExpensesData'!$H$71), (B955 - B$930)))</f>
        <v>0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0</v>
      </c>
      <c r="H955" s="73">
        <f t="shared" si="184"/>
        <v>0</v>
      </c>
      <c r="I955" s="429">
        <f t="shared" si="182"/>
        <v>0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26</v>
      </c>
      <c r="B956" s="70">
        <f t="shared" si="186"/>
        <v>26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0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0</v>
      </c>
      <c r="I956" s="429">
        <f t="shared" si="182"/>
        <v>0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27</v>
      </c>
      <c r="B957" s="70">
        <f t="shared" si="186"/>
        <v>27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0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0</v>
      </c>
      <c r="I957" s="429">
        <f t="shared" si="182"/>
        <v>0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28</v>
      </c>
      <c r="B958" s="70">
        <f t="shared" si="186"/>
        <v>28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0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0</v>
      </c>
      <c r="I958" s="429">
        <f t="shared" si="182"/>
        <v>0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29</v>
      </c>
      <c r="B959" s="70">
        <f t="shared" si="186"/>
        <v>29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0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0</v>
      </c>
      <c r="I959" s="429">
        <f t="shared" si="182"/>
        <v>0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30</v>
      </c>
      <c r="B960" s="70">
        <f t="shared" si="186"/>
        <v>30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0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0</v>
      </c>
      <c r="I960" s="429">
        <f t="shared" si="182"/>
        <v>0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31</v>
      </c>
      <c r="B961" s="70">
        <f t="shared" si="186"/>
        <v>31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0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0</v>
      </c>
      <c r="I961" s="429">
        <f t="shared" si="182"/>
        <v>0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32</v>
      </c>
      <c r="B962" s="70">
        <f t="shared" si="186"/>
        <v>32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0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0</v>
      </c>
      <c r="I962" s="429">
        <f t="shared" si="182"/>
        <v>0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33</v>
      </c>
      <c r="B963" s="70">
        <f t="shared" si="186"/>
        <v>33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34</v>
      </c>
      <c r="B964" s="70">
        <f t="shared" si="186"/>
        <v>34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35</v>
      </c>
      <c r="B965" s="70">
        <f t="shared" si="186"/>
        <v>35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36</v>
      </c>
      <c r="B966" s="232">
        <f t="shared" si="186"/>
        <v>36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topLeftCell="A43"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G70" sqref="G69:G70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0</v>
      </c>
      <c r="E27" s="6"/>
      <c r="F27" s="1263" t="s">
        <v>1787</v>
      </c>
      <c r="G27" s="1263"/>
      <c r="H27" s="1263"/>
      <c r="I27" s="1779">
        <v>0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0</v>
      </c>
      <c r="E28" s="6"/>
      <c r="F28" s="1263" t="s">
        <v>1788</v>
      </c>
      <c r="G28" s="1263"/>
      <c r="H28" s="1263"/>
      <c r="I28" s="1779">
        <v>0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3573</v>
      </c>
      <c r="B51" s="1403"/>
      <c r="C51" s="66"/>
      <c r="D51" s="66"/>
      <c r="E51" s="1781">
        <v>1E-4</v>
      </c>
      <c r="F51" s="165" t="s">
        <v>3574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3648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0</v>
      </c>
      <c r="D73" s="3291">
        <v>0</v>
      </c>
      <c r="E73" s="3289">
        <v>0</v>
      </c>
      <c r="F73" s="3296">
        <f>IF(E73&gt;$D$27,E73,$D$27)</f>
        <v>0</v>
      </c>
      <c r="G73" s="3294">
        <v>0</v>
      </c>
      <c r="H73" s="3297">
        <f>IF(G73&gt;F73,G73,$I$27)</f>
        <v>0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0</v>
      </c>
      <c r="D74" s="3292">
        <v>0</v>
      </c>
      <c r="E74" s="2197">
        <v>0</v>
      </c>
      <c r="F74" s="3174">
        <f>IF(E74&gt;$D$27,E74,$D$27)</f>
        <v>0</v>
      </c>
      <c r="G74" s="3295">
        <v>0</v>
      </c>
      <c r="H74" s="3298">
        <f>IF(G74&gt;F74,G74,$I$27)</f>
        <v>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0</v>
      </c>
      <c r="D77" s="3291">
        <v>0</v>
      </c>
      <c r="E77" s="3289">
        <v>0</v>
      </c>
      <c r="F77" s="3296">
        <f>IF(E77&gt;$D$28,E77,$D$28)</f>
        <v>0</v>
      </c>
      <c r="G77" s="3294">
        <v>0</v>
      </c>
      <c r="H77" s="3297">
        <f>IF(G77&gt;=F77,G77,$I$28)</f>
        <v>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0</v>
      </c>
      <c r="D78" s="3292">
        <v>0</v>
      </c>
      <c r="E78" s="2197">
        <v>0</v>
      </c>
      <c r="F78" s="3174">
        <f>IF(E78&gt;$D$28,E78,$D$28)</f>
        <v>0</v>
      </c>
      <c r="G78" s="3295">
        <v>0</v>
      </c>
      <c r="H78" s="3298">
        <f>IF(G78&gt;=F78,G78,$I$28)</f>
        <v>0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0</v>
      </c>
      <c r="B90" s="2358">
        <f>D28</f>
        <v>0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1</v>
      </c>
      <c r="B91" s="2359">
        <f>1+B90</f>
        <v>1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2</v>
      </c>
      <c r="B92" s="2359">
        <f t="shared" ref="B92:B118" si="9">1+B91</f>
        <v>2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3</v>
      </c>
      <c r="B93" s="2360">
        <f t="shared" si="9"/>
        <v>3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4</v>
      </c>
      <c r="B94" s="2360">
        <f t="shared" si="9"/>
        <v>4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5</v>
      </c>
      <c r="B95" s="2359">
        <f t="shared" si="9"/>
        <v>5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</v>
      </c>
      <c r="B96" s="2359">
        <f t="shared" si="9"/>
        <v>6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7</v>
      </c>
      <c r="B97" s="2359">
        <f t="shared" si="9"/>
        <v>7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8</v>
      </c>
      <c r="B98" s="2359">
        <f t="shared" si="9"/>
        <v>8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9</v>
      </c>
      <c r="B99" s="2359">
        <f t="shared" si="9"/>
        <v>9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10</v>
      </c>
      <c r="B100" s="2359">
        <f t="shared" si="9"/>
        <v>10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11</v>
      </c>
      <c r="B101" s="2359">
        <f t="shared" si="9"/>
        <v>11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12</v>
      </c>
      <c r="B102" s="2359">
        <f t="shared" si="9"/>
        <v>12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13</v>
      </c>
      <c r="B103" s="2359">
        <f t="shared" si="9"/>
        <v>13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14</v>
      </c>
      <c r="B104" s="2359">
        <f t="shared" si="9"/>
        <v>14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15</v>
      </c>
      <c r="B105" s="2359">
        <f t="shared" si="9"/>
        <v>15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16</v>
      </c>
      <c r="B106" s="2359">
        <f t="shared" si="9"/>
        <v>16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17</v>
      </c>
      <c r="B107" s="2359">
        <f t="shared" si="9"/>
        <v>17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18</v>
      </c>
      <c r="B108" s="2359">
        <f t="shared" si="9"/>
        <v>18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19</v>
      </c>
      <c r="B109" s="2359">
        <f t="shared" si="9"/>
        <v>19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20</v>
      </c>
      <c r="B110" s="2359">
        <f t="shared" si="9"/>
        <v>20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21</v>
      </c>
      <c r="B111" s="2359">
        <f t="shared" si="9"/>
        <v>21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22</v>
      </c>
      <c r="B112" s="2359">
        <f t="shared" si="9"/>
        <v>22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23</v>
      </c>
      <c r="B113" s="2359">
        <f t="shared" si="9"/>
        <v>23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24</v>
      </c>
      <c r="B114" s="2359">
        <f t="shared" si="9"/>
        <v>24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25</v>
      </c>
      <c r="B115" s="2359">
        <f t="shared" si="9"/>
        <v>25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0</v>
      </c>
      <c r="H115" s="2288">
        <f t="shared" si="7"/>
        <v>0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26</v>
      </c>
      <c r="B116" s="2359">
        <f t="shared" si="9"/>
        <v>26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27</v>
      </c>
      <c r="B117" s="2359">
        <f t="shared" si="9"/>
        <v>27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28</v>
      </c>
      <c r="B118" s="2359">
        <f t="shared" si="9"/>
        <v>28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29</v>
      </c>
      <c r="B119" s="2359">
        <f t="shared" ref="B119:B127" si="11">1+B118</f>
        <v>29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30</v>
      </c>
      <c r="B120" s="2359">
        <f t="shared" si="11"/>
        <v>30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31</v>
      </c>
      <c r="B121" s="2359">
        <f t="shared" si="11"/>
        <v>31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32</v>
      </c>
      <c r="B122" s="2359">
        <f t="shared" si="11"/>
        <v>32</v>
      </c>
      <c r="C122" s="2285">
        <f t="shared" si="0"/>
        <v>0</v>
      </c>
      <c r="D122" s="2282">
        <f t="shared" si="1"/>
        <v>0</v>
      </c>
      <c r="E122" s="2291">
        <f t="shared" si="6"/>
        <v>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33</v>
      </c>
      <c r="B123" s="2359">
        <f t="shared" si="11"/>
        <v>33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34</v>
      </c>
      <c r="B124" s="2359">
        <f t="shared" si="11"/>
        <v>34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35</v>
      </c>
      <c r="B125" s="2359">
        <f t="shared" si="11"/>
        <v>35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36</v>
      </c>
      <c r="B126" s="2359">
        <f t="shared" si="11"/>
        <v>36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37</v>
      </c>
      <c r="B127" s="2361">
        <f t="shared" si="11"/>
        <v>37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3641</v>
      </c>
      <c r="K62" s="6"/>
      <c r="L62" s="6"/>
      <c r="M62" s="39"/>
    </row>
    <row r="63" spans="1:13" x14ac:dyDescent="0.25">
      <c r="A63" s="84" t="s">
        <v>3660</v>
      </c>
      <c r="B63" s="3"/>
      <c r="C63" s="102"/>
      <c r="D63" s="102"/>
      <c r="E63" s="102"/>
      <c r="F63" s="6"/>
      <c r="I63" s="1781">
        <v>0</v>
      </c>
      <c r="J63" s="3" t="s">
        <v>3642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0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0</v>
      </c>
      <c r="B175" s="334">
        <f>'1. AgeData'!$D$28</f>
        <v>0</v>
      </c>
      <c r="C175" s="1211">
        <f>'R. Results'!$L848</f>
        <v>0</v>
      </c>
      <c r="D175" s="1211">
        <f>'R. Results'!$M848</f>
        <v>0</v>
      </c>
      <c r="E175" s="1388">
        <f>C175+D175</f>
        <v>0</v>
      </c>
      <c r="F175" s="554">
        <f t="shared" ref="F175:F211" si="4">-PV($I$62,(A175-A$175),0,E175)</f>
        <v>0</v>
      </c>
      <c r="G175" s="1375">
        <f>'10. ExpensesData'!$K507</f>
        <v>0</v>
      </c>
      <c r="H175" s="1376">
        <f>F175-G175</f>
        <v>0</v>
      </c>
      <c r="I175" s="544">
        <f>'R. Results'!$C499*'9. SavingsData'!$H$105</f>
        <v>0</v>
      </c>
      <c r="J175" s="555">
        <f>'R. Results'!$D499*'9. SavingsData'!$H$105</f>
        <v>0</v>
      </c>
      <c r="K175" s="1212">
        <v>0</v>
      </c>
      <c r="L175" s="1213">
        <v>0</v>
      </c>
      <c r="M175" s="1214">
        <f t="shared" ref="M175:M211" si="5">I175+J175+K175+L175</f>
        <v>0</v>
      </c>
      <c r="N175" s="1215">
        <f t="shared" ref="N175:N211" si="6">-PV($I$62,(A175-A$175),0,M175)</f>
        <v>0</v>
      </c>
    </row>
    <row r="176" spans="1:15" x14ac:dyDescent="0.25">
      <c r="A176" s="52">
        <f>A175+1</f>
        <v>1</v>
      </c>
      <c r="B176" s="334">
        <f>B175+1</f>
        <v>1</v>
      </c>
      <c r="C176" s="1179">
        <f>'R. Results'!$L849</f>
        <v>0</v>
      </c>
      <c r="D176" s="1179">
        <f>'R. Results'!$M849</f>
        <v>0</v>
      </c>
      <c r="E176" s="1736">
        <f>C176+D176</f>
        <v>0</v>
      </c>
      <c r="F176" s="409">
        <f t="shared" si="4"/>
        <v>0</v>
      </c>
      <c r="G176" s="1377">
        <f>'10. ExpensesData'!$K508</f>
        <v>0</v>
      </c>
      <c r="H176" s="1270">
        <f>F176-G176</f>
        <v>0</v>
      </c>
      <c r="I176" s="544">
        <f>'R. Results'!$C500*'9. SavingsData'!$H$105</f>
        <v>0</v>
      </c>
      <c r="J176" s="436">
        <f>'R. Results'!$D500*'9. SavingsData'!$H$105</f>
        <v>0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0</v>
      </c>
      <c r="N176" s="540">
        <f t="shared" si="6"/>
        <v>0</v>
      </c>
    </row>
    <row r="177" spans="1:14" s="331" customFormat="1" ht="15.75" customHeight="1" x14ac:dyDescent="0.2">
      <c r="A177" s="52">
        <f t="shared" ref="A177:A211" si="7">A176+1</f>
        <v>2</v>
      </c>
      <c r="B177" s="334">
        <f t="shared" ref="B177:B211" si="8">B176+1</f>
        <v>2</v>
      </c>
      <c r="C177" s="1179">
        <f>'R. Results'!$L850</f>
        <v>0</v>
      </c>
      <c r="D177" s="1179">
        <f>'R. Results'!$M850</f>
        <v>0</v>
      </c>
      <c r="E177" s="1736">
        <f t="shared" ref="E177:E211" si="9">C177+D177</f>
        <v>0</v>
      </c>
      <c r="F177" s="409">
        <f t="shared" si="4"/>
        <v>0</v>
      </c>
      <c r="G177" s="1377">
        <f>'10. ExpensesData'!$K509</f>
        <v>0</v>
      </c>
      <c r="H177" s="1270">
        <f t="shared" ref="H177:H211" si="10">F177-G177</f>
        <v>0</v>
      </c>
      <c r="I177" s="544">
        <f>'R. Results'!$C501*'9. SavingsData'!$H$105</f>
        <v>0</v>
      </c>
      <c r="J177" s="436">
        <f>'R. Results'!$D501*'9. SavingsData'!$H$105</f>
        <v>0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0</v>
      </c>
      <c r="N177" s="540">
        <f t="shared" si="6"/>
        <v>0</v>
      </c>
    </row>
    <row r="178" spans="1:14" s="331" customFormat="1" ht="12.75" x14ac:dyDescent="0.2">
      <c r="A178" s="52">
        <f t="shared" si="7"/>
        <v>3</v>
      </c>
      <c r="B178" s="334">
        <f t="shared" si="8"/>
        <v>3</v>
      </c>
      <c r="C178" s="1179">
        <f>'R. Results'!$L851</f>
        <v>0</v>
      </c>
      <c r="D178" s="1179">
        <f>'R. Results'!$M851</f>
        <v>0</v>
      </c>
      <c r="E178" s="1736">
        <f t="shared" si="9"/>
        <v>0</v>
      </c>
      <c r="F178" s="409">
        <f t="shared" si="4"/>
        <v>0</v>
      </c>
      <c r="G178" s="1377">
        <f>'10. ExpensesData'!$K510</f>
        <v>0</v>
      </c>
      <c r="H178" s="1270">
        <f t="shared" si="10"/>
        <v>0</v>
      </c>
      <c r="I178" s="544">
        <f>'R. Results'!$C502*'9. SavingsData'!$H$105</f>
        <v>0</v>
      </c>
      <c r="J178" s="436">
        <f>'R. Results'!$D502*'9. SavingsData'!$H$105</f>
        <v>0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0</v>
      </c>
      <c r="N178" s="540">
        <f t="shared" si="6"/>
        <v>0</v>
      </c>
    </row>
    <row r="179" spans="1:14" s="546" customFormat="1" ht="12.75" x14ac:dyDescent="0.2">
      <c r="A179" s="141">
        <f t="shared" si="7"/>
        <v>4</v>
      </c>
      <c r="B179" s="542">
        <f t="shared" si="8"/>
        <v>4</v>
      </c>
      <c r="C179" s="1179">
        <f>'R. Results'!$L852</f>
        <v>0</v>
      </c>
      <c r="D179" s="1179">
        <f>'R. Results'!$M852</f>
        <v>0</v>
      </c>
      <c r="E179" s="1736">
        <f t="shared" si="9"/>
        <v>0</v>
      </c>
      <c r="F179" s="554">
        <f t="shared" si="4"/>
        <v>0</v>
      </c>
      <c r="G179" s="1377">
        <f>'10. ExpensesData'!$K511</f>
        <v>0</v>
      </c>
      <c r="H179" s="1270">
        <f t="shared" si="10"/>
        <v>0</v>
      </c>
      <c r="I179" s="544">
        <f>'R. Results'!$C503*'9. SavingsData'!$H$105</f>
        <v>0</v>
      </c>
      <c r="J179" s="555">
        <f>'R. Results'!$D503*'9. SavingsData'!$H$105</f>
        <v>0</v>
      </c>
      <c r="K179" s="961">
        <f>IF('11. CashData'!$I45&gt;0,0,-'11. CashData'!$I45)*$I$83</f>
        <v>0</v>
      </c>
      <c r="L179" s="962">
        <f>IF('11. CashData'!$J45&gt;0,0,-'11. CashData'!$J45)*$I$83</f>
        <v>0</v>
      </c>
      <c r="M179" s="544">
        <f t="shared" si="5"/>
        <v>0</v>
      </c>
      <c r="N179" s="556">
        <f t="shared" si="6"/>
        <v>0</v>
      </c>
    </row>
    <row r="180" spans="1:14" s="331" customFormat="1" ht="12.75" x14ac:dyDescent="0.2">
      <c r="A180" s="52">
        <f t="shared" si="7"/>
        <v>5</v>
      </c>
      <c r="B180" s="334">
        <f t="shared" si="8"/>
        <v>5</v>
      </c>
      <c r="C180" s="1179">
        <f>'R. Results'!$L853</f>
        <v>0</v>
      </c>
      <c r="D180" s="1179">
        <f>'R. Results'!$M853</f>
        <v>0</v>
      </c>
      <c r="E180" s="1736">
        <f t="shared" si="9"/>
        <v>0</v>
      </c>
      <c r="F180" s="409">
        <f t="shared" si="4"/>
        <v>0</v>
      </c>
      <c r="G180" s="1377">
        <f>'10. ExpensesData'!$K512</f>
        <v>0</v>
      </c>
      <c r="H180" s="1270">
        <f t="shared" si="10"/>
        <v>0</v>
      </c>
      <c r="I180" s="544">
        <f>'R. Results'!$C504*'9. SavingsData'!$H$105</f>
        <v>0</v>
      </c>
      <c r="J180" s="436">
        <f>'R. Results'!$D504*'9. SavingsData'!$H$105</f>
        <v>0</v>
      </c>
      <c r="K180" s="961">
        <f>IF('11. CashData'!$I46&gt;0,0,-'11. CashData'!$I46)*$I$83</f>
        <v>0</v>
      </c>
      <c r="L180" s="962">
        <f>IF('11. CashData'!$J46&gt;0,0,-'11. CashData'!$J46)*$I$83</f>
        <v>0</v>
      </c>
      <c r="M180" s="544">
        <f t="shared" si="5"/>
        <v>0</v>
      </c>
      <c r="N180" s="540">
        <f t="shared" si="6"/>
        <v>0</v>
      </c>
    </row>
    <row r="181" spans="1:14" x14ac:dyDescent="0.25">
      <c r="A181" s="52">
        <f t="shared" si="7"/>
        <v>6</v>
      </c>
      <c r="B181" s="334">
        <f t="shared" si="8"/>
        <v>6</v>
      </c>
      <c r="C181" s="1179">
        <f>'R. Results'!$L854</f>
        <v>0</v>
      </c>
      <c r="D181" s="1179">
        <f>'R. Results'!$M854</f>
        <v>0</v>
      </c>
      <c r="E181" s="1736">
        <f t="shared" si="9"/>
        <v>0</v>
      </c>
      <c r="F181" s="409">
        <f t="shared" si="4"/>
        <v>0</v>
      </c>
      <c r="G181" s="1377">
        <f>'10. ExpensesData'!$K513</f>
        <v>0</v>
      </c>
      <c r="H181" s="1270">
        <f t="shared" si="10"/>
        <v>0</v>
      </c>
      <c r="I181" s="544">
        <f>'R. Results'!$C505*'9. SavingsData'!$H$105</f>
        <v>0</v>
      </c>
      <c r="J181" s="436">
        <f>'R. Results'!$D505*'9. SavingsData'!$H$105</f>
        <v>0</v>
      </c>
      <c r="K181" s="961">
        <f>IF('11. CashData'!$I47&gt;0,0,-'11. CashData'!$I47)*$I$83</f>
        <v>0</v>
      </c>
      <c r="L181" s="962">
        <f>IF('11. CashData'!$J47&gt;0,0,-'11. CashData'!$J47)*$I$83</f>
        <v>0</v>
      </c>
      <c r="M181" s="544">
        <f t="shared" si="5"/>
        <v>0</v>
      </c>
      <c r="N181" s="540">
        <f t="shared" si="6"/>
        <v>0</v>
      </c>
    </row>
    <row r="182" spans="1:14" x14ac:dyDescent="0.25">
      <c r="A182" s="52">
        <f t="shared" si="7"/>
        <v>7</v>
      </c>
      <c r="B182" s="334">
        <f t="shared" si="8"/>
        <v>7</v>
      </c>
      <c r="C182" s="1179">
        <f>'R. Results'!$L855</f>
        <v>0</v>
      </c>
      <c r="D182" s="1179">
        <f>'R. Results'!$M855</f>
        <v>0</v>
      </c>
      <c r="E182" s="1736">
        <f t="shared" si="9"/>
        <v>0</v>
      </c>
      <c r="F182" s="409">
        <f t="shared" si="4"/>
        <v>0</v>
      </c>
      <c r="G182" s="1377">
        <f>'10. ExpensesData'!$K514</f>
        <v>0</v>
      </c>
      <c r="H182" s="1270">
        <f t="shared" si="10"/>
        <v>0</v>
      </c>
      <c r="I182" s="544">
        <f>'R. Results'!$C506*'9. SavingsData'!$H$105</f>
        <v>0</v>
      </c>
      <c r="J182" s="436">
        <f>'R. Results'!$D506*'9. SavingsData'!$H$105</f>
        <v>0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0</v>
      </c>
      <c r="N182" s="540">
        <f t="shared" si="6"/>
        <v>0</v>
      </c>
    </row>
    <row r="183" spans="1:14" x14ac:dyDescent="0.25">
      <c r="A183" s="52">
        <f t="shared" si="7"/>
        <v>8</v>
      </c>
      <c r="B183" s="334">
        <f t="shared" si="8"/>
        <v>8</v>
      </c>
      <c r="C183" s="1179">
        <f>'R. Results'!$L856</f>
        <v>0</v>
      </c>
      <c r="D183" s="1179">
        <f>'R. Results'!$M856</f>
        <v>0</v>
      </c>
      <c r="E183" s="1736">
        <f t="shared" si="9"/>
        <v>0</v>
      </c>
      <c r="F183" s="409">
        <f t="shared" si="4"/>
        <v>0</v>
      </c>
      <c r="G183" s="1377">
        <f>'10. ExpensesData'!$K515</f>
        <v>0</v>
      </c>
      <c r="H183" s="1270">
        <f t="shared" si="10"/>
        <v>0</v>
      </c>
      <c r="I183" s="544">
        <f>'R. Results'!$C507*'9. SavingsData'!$H$105</f>
        <v>0</v>
      </c>
      <c r="J183" s="436">
        <f>'R. Results'!$D507*'9. SavingsData'!$H$105</f>
        <v>0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0</v>
      </c>
      <c r="N183" s="540">
        <f t="shared" si="6"/>
        <v>0</v>
      </c>
    </row>
    <row r="184" spans="1:14" x14ac:dyDescent="0.25">
      <c r="A184" s="52">
        <f t="shared" si="7"/>
        <v>9</v>
      </c>
      <c r="B184" s="334">
        <f t="shared" si="8"/>
        <v>9</v>
      </c>
      <c r="C184" s="1179">
        <f>'R. Results'!$L857</f>
        <v>0</v>
      </c>
      <c r="D184" s="1179">
        <f>'R. Results'!$M857</f>
        <v>0</v>
      </c>
      <c r="E184" s="1736">
        <f t="shared" si="9"/>
        <v>0</v>
      </c>
      <c r="F184" s="409">
        <f t="shared" si="4"/>
        <v>0</v>
      </c>
      <c r="G184" s="1377">
        <f>'10. ExpensesData'!$K516</f>
        <v>0</v>
      </c>
      <c r="H184" s="1270">
        <f t="shared" si="10"/>
        <v>0</v>
      </c>
      <c r="I184" s="544">
        <f>'R. Results'!$C508*'9. SavingsData'!$H$105</f>
        <v>0</v>
      </c>
      <c r="J184" s="436">
        <f>'R. Results'!$D508*'9. SavingsData'!$H$105</f>
        <v>0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0</v>
      </c>
      <c r="N184" s="540">
        <f t="shared" si="6"/>
        <v>0</v>
      </c>
    </row>
    <row r="185" spans="1:14" x14ac:dyDescent="0.25">
      <c r="A185" s="52">
        <f t="shared" si="7"/>
        <v>10</v>
      </c>
      <c r="B185" s="334">
        <f t="shared" si="8"/>
        <v>10</v>
      </c>
      <c r="C185" s="1179">
        <f>'R. Results'!$L858</f>
        <v>0</v>
      </c>
      <c r="D185" s="1179">
        <f>'R. Results'!$M858</f>
        <v>0</v>
      </c>
      <c r="E185" s="1736">
        <f t="shared" si="9"/>
        <v>0</v>
      </c>
      <c r="F185" s="409">
        <f t="shared" si="4"/>
        <v>0</v>
      </c>
      <c r="G185" s="1377">
        <f>'10. ExpensesData'!$K517</f>
        <v>0</v>
      </c>
      <c r="H185" s="1270">
        <f t="shared" si="10"/>
        <v>0</v>
      </c>
      <c r="I185" s="544">
        <f>'R. Results'!$C509*'9. SavingsData'!$H$105</f>
        <v>0</v>
      </c>
      <c r="J185" s="436">
        <f>'R. Results'!$D509*'9. SavingsData'!$H$105</f>
        <v>0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0</v>
      </c>
      <c r="N185" s="540">
        <f t="shared" si="6"/>
        <v>0</v>
      </c>
    </row>
    <row r="186" spans="1:14" x14ac:dyDescent="0.25">
      <c r="A186" s="52">
        <f t="shared" si="7"/>
        <v>11</v>
      </c>
      <c r="B186" s="334">
        <f t="shared" si="8"/>
        <v>11</v>
      </c>
      <c r="C186" s="1179">
        <f>'R. Results'!$L859</f>
        <v>0</v>
      </c>
      <c r="D186" s="1179">
        <f>'R. Results'!$M859</f>
        <v>0</v>
      </c>
      <c r="E186" s="1736">
        <f t="shared" si="9"/>
        <v>0</v>
      </c>
      <c r="F186" s="409">
        <f t="shared" si="4"/>
        <v>0</v>
      </c>
      <c r="G186" s="1377">
        <f>'10. ExpensesData'!$K518</f>
        <v>0</v>
      </c>
      <c r="H186" s="1270">
        <f t="shared" si="10"/>
        <v>0</v>
      </c>
      <c r="I186" s="544">
        <f>'R. Results'!$C510*'9. SavingsData'!$H$105</f>
        <v>0</v>
      </c>
      <c r="J186" s="436">
        <f>'R. Results'!$D510*'9. SavingsData'!$H$105</f>
        <v>0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0</v>
      </c>
      <c r="N186" s="540">
        <f t="shared" si="6"/>
        <v>0</v>
      </c>
    </row>
    <row r="187" spans="1:14" x14ac:dyDescent="0.25">
      <c r="A187" s="52">
        <f t="shared" si="7"/>
        <v>12</v>
      </c>
      <c r="B187" s="334">
        <f t="shared" si="8"/>
        <v>12</v>
      </c>
      <c r="C187" s="1179">
        <f>'R. Results'!$L860</f>
        <v>0</v>
      </c>
      <c r="D187" s="1179">
        <f>'R. Results'!$M860</f>
        <v>0</v>
      </c>
      <c r="E187" s="1736">
        <f t="shared" si="9"/>
        <v>0</v>
      </c>
      <c r="F187" s="409">
        <f t="shared" si="4"/>
        <v>0</v>
      </c>
      <c r="G187" s="1377">
        <f>'10. ExpensesData'!$K519</f>
        <v>0</v>
      </c>
      <c r="H187" s="1270">
        <f t="shared" si="10"/>
        <v>0</v>
      </c>
      <c r="I187" s="544">
        <f>'R. Results'!$C511*'9. SavingsData'!$H$105</f>
        <v>0</v>
      </c>
      <c r="J187" s="436">
        <f>'R. Results'!$D511*'9. SavingsData'!$H$105</f>
        <v>0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0</v>
      </c>
      <c r="N187" s="540">
        <f t="shared" si="6"/>
        <v>0</v>
      </c>
    </row>
    <row r="188" spans="1:14" x14ac:dyDescent="0.25">
      <c r="A188" s="52">
        <f t="shared" si="7"/>
        <v>13</v>
      </c>
      <c r="B188" s="334">
        <f t="shared" si="8"/>
        <v>13</v>
      </c>
      <c r="C188" s="1179">
        <f>'R. Results'!$L861</f>
        <v>0</v>
      </c>
      <c r="D188" s="1179">
        <f>'R. Results'!$M861</f>
        <v>0</v>
      </c>
      <c r="E188" s="1736">
        <f t="shared" si="9"/>
        <v>0</v>
      </c>
      <c r="F188" s="409">
        <f t="shared" si="4"/>
        <v>0</v>
      </c>
      <c r="G188" s="1377">
        <f>'10. ExpensesData'!$K520</f>
        <v>0</v>
      </c>
      <c r="H188" s="1270">
        <f t="shared" si="10"/>
        <v>0</v>
      </c>
      <c r="I188" s="544">
        <f>'R. Results'!$C512*'9. SavingsData'!$H$105</f>
        <v>0</v>
      </c>
      <c r="J188" s="436">
        <f>'R. Results'!$D512*'9. SavingsData'!$H$105</f>
        <v>0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0</v>
      </c>
      <c r="N188" s="540">
        <f t="shared" si="6"/>
        <v>0</v>
      </c>
    </row>
    <row r="189" spans="1:14" x14ac:dyDescent="0.25">
      <c r="A189" s="52">
        <f t="shared" si="7"/>
        <v>14</v>
      </c>
      <c r="B189" s="334">
        <f t="shared" si="8"/>
        <v>14</v>
      </c>
      <c r="C189" s="1179">
        <f>'R. Results'!$L862</f>
        <v>0</v>
      </c>
      <c r="D189" s="1179">
        <f>'R. Results'!$M862</f>
        <v>0</v>
      </c>
      <c r="E189" s="1736">
        <f t="shared" si="9"/>
        <v>0</v>
      </c>
      <c r="F189" s="409">
        <f t="shared" si="4"/>
        <v>0</v>
      </c>
      <c r="G189" s="1377">
        <f>'10. ExpensesData'!$K521</f>
        <v>0</v>
      </c>
      <c r="H189" s="1270">
        <f t="shared" si="10"/>
        <v>0</v>
      </c>
      <c r="I189" s="544">
        <f>'R. Results'!$C513*'9. SavingsData'!$H$105</f>
        <v>0</v>
      </c>
      <c r="J189" s="436">
        <f>'R. Results'!$D513*'9. SavingsData'!$H$105</f>
        <v>0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0</v>
      </c>
      <c r="N189" s="540">
        <f t="shared" si="6"/>
        <v>0</v>
      </c>
    </row>
    <row r="190" spans="1:14" s="215" customFormat="1" x14ac:dyDescent="0.25">
      <c r="A190" s="141">
        <f t="shared" si="7"/>
        <v>15</v>
      </c>
      <c r="B190" s="542">
        <f t="shared" si="8"/>
        <v>15</v>
      </c>
      <c r="C190" s="1179">
        <f>'R. Results'!$L863</f>
        <v>0</v>
      </c>
      <c r="D190" s="1179">
        <f>'R. Results'!$M863</f>
        <v>0</v>
      </c>
      <c r="E190" s="1736">
        <f t="shared" si="9"/>
        <v>0</v>
      </c>
      <c r="F190" s="554">
        <f t="shared" si="4"/>
        <v>0</v>
      </c>
      <c r="G190" s="1377">
        <f>'10. ExpensesData'!$K522</f>
        <v>0</v>
      </c>
      <c r="H190" s="1270">
        <f t="shared" si="10"/>
        <v>0</v>
      </c>
      <c r="I190" s="544">
        <f>'R. Results'!$C514*'9. SavingsData'!$H$105</f>
        <v>0</v>
      </c>
      <c r="J190" s="555">
        <f>'R. Results'!$D514*'9. SavingsData'!$H$105</f>
        <v>0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0</v>
      </c>
      <c r="N190" s="556">
        <f t="shared" si="6"/>
        <v>0</v>
      </c>
    </row>
    <row r="191" spans="1:14" x14ac:dyDescent="0.25">
      <c r="A191" s="52">
        <f t="shared" si="7"/>
        <v>16</v>
      </c>
      <c r="B191" s="334">
        <f t="shared" si="8"/>
        <v>16</v>
      </c>
      <c r="C191" s="1179">
        <f>'R. Results'!$L864</f>
        <v>0</v>
      </c>
      <c r="D191" s="1179">
        <f>'R. Results'!$M864</f>
        <v>0</v>
      </c>
      <c r="E191" s="1736">
        <f t="shared" si="9"/>
        <v>0</v>
      </c>
      <c r="F191" s="409">
        <f t="shared" si="4"/>
        <v>0</v>
      </c>
      <c r="G191" s="1377">
        <f>'10. ExpensesData'!$K523</f>
        <v>0</v>
      </c>
      <c r="H191" s="1270">
        <f t="shared" si="10"/>
        <v>0</v>
      </c>
      <c r="I191" s="544">
        <f>'R. Results'!$C515*'9. SavingsData'!$H$105</f>
        <v>0</v>
      </c>
      <c r="J191" s="436">
        <f>'R. Results'!$D515*'9. SavingsData'!$H$105</f>
        <v>0</v>
      </c>
      <c r="K191" s="961">
        <f>IF('11. CashData'!$I57&gt;0,0,-'11. CashData'!$I57)*$I$83</f>
        <v>0</v>
      </c>
      <c r="L191" s="962">
        <f>IF('11. CashData'!$J57&gt;0,0,-'11. CashData'!$J57)*$I$83</f>
        <v>0</v>
      </c>
      <c r="M191" s="544">
        <f t="shared" si="5"/>
        <v>0</v>
      </c>
      <c r="N191" s="540">
        <f t="shared" si="6"/>
        <v>0</v>
      </c>
    </row>
    <row r="192" spans="1:14" x14ac:dyDescent="0.25">
      <c r="A192" s="52">
        <f t="shared" si="7"/>
        <v>17</v>
      </c>
      <c r="B192" s="334">
        <f t="shared" si="8"/>
        <v>17</v>
      </c>
      <c r="C192" s="1179">
        <f>'R. Results'!$L865</f>
        <v>0</v>
      </c>
      <c r="D192" s="1179">
        <f>'R. Results'!$M865</f>
        <v>0</v>
      </c>
      <c r="E192" s="1736">
        <f t="shared" si="9"/>
        <v>0</v>
      </c>
      <c r="F192" s="409">
        <f t="shared" si="4"/>
        <v>0</v>
      </c>
      <c r="G192" s="1377">
        <f>'10. ExpensesData'!$K524</f>
        <v>0</v>
      </c>
      <c r="H192" s="1270">
        <f t="shared" si="10"/>
        <v>0</v>
      </c>
      <c r="I192" s="544">
        <f>'R. Results'!$C516*'9. SavingsData'!$H$105</f>
        <v>0</v>
      </c>
      <c r="J192" s="436">
        <f>'R. Results'!$D516*'9. SavingsData'!$H$105</f>
        <v>0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0</v>
      </c>
      <c r="N192" s="540">
        <f t="shared" si="6"/>
        <v>0</v>
      </c>
    </row>
    <row r="193" spans="1:15" x14ac:dyDescent="0.25">
      <c r="A193" s="52">
        <f t="shared" si="7"/>
        <v>18</v>
      </c>
      <c r="B193" s="334">
        <f t="shared" si="8"/>
        <v>18</v>
      </c>
      <c r="C193" s="1179">
        <f>'R. Results'!$L866</f>
        <v>0</v>
      </c>
      <c r="D193" s="1179">
        <f>'R. Results'!$M866</f>
        <v>0</v>
      </c>
      <c r="E193" s="1736">
        <f t="shared" si="9"/>
        <v>0</v>
      </c>
      <c r="F193" s="409">
        <f t="shared" si="4"/>
        <v>0</v>
      </c>
      <c r="G193" s="1377">
        <f>'10. ExpensesData'!$K525</f>
        <v>0</v>
      </c>
      <c r="H193" s="1270">
        <f t="shared" si="10"/>
        <v>0</v>
      </c>
      <c r="I193" s="544">
        <f>'R. Results'!$C517*'9. SavingsData'!$H$105</f>
        <v>0</v>
      </c>
      <c r="J193" s="436">
        <f>'R. Results'!$D517*'9. SavingsData'!$H$105</f>
        <v>0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0</v>
      </c>
      <c r="N193" s="540">
        <f t="shared" si="6"/>
        <v>0</v>
      </c>
    </row>
    <row r="194" spans="1:15" x14ac:dyDescent="0.25">
      <c r="A194" s="52">
        <f t="shared" si="7"/>
        <v>19</v>
      </c>
      <c r="B194" s="334">
        <f t="shared" si="8"/>
        <v>19</v>
      </c>
      <c r="C194" s="1179">
        <f>'R. Results'!$L867</f>
        <v>0</v>
      </c>
      <c r="D194" s="1179">
        <f>'R. Results'!$M867</f>
        <v>0</v>
      </c>
      <c r="E194" s="1736">
        <f t="shared" si="9"/>
        <v>0</v>
      </c>
      <c r="F194" s="409">
        <f t="shared" si="4"/>
        <v>0</v>
      </c>
      <c r="G194" s="1377">
        <f>'10. ExpensesData'!$K526</f>
        <v>0</v>
      </c>
      <c r="H194" s="1270">
        <f t="shared" si="10"/>
        <v>0</v>
      </c>
      <c r="I194" s="544">
        <f>'R. Results'!$C518*'9. SavingsData'!$H$105</f>
        <v>0</v>
      </c>
      <c r="J194" s="436">
        <f>'R. Results'!$D518*'9. SavingsData'!$H$105</f>
        <v>0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0</v>
      </c>
      <c r="N194" s="540">
        <f t="shared" si="6"/>
        <v>0</v>
      </c>
    </row>
    <row r="195" spans="1:15" x14ac:dyDescent="0.25">
      <c r="A195" s="52">
        <f t="shared" si="7"/>
        <v>20</v>
      </c>
      <c r="B195" s="334">
        <f t="shared" si="8"/>
        <v>20</v>
      </c>
      <c r="C195" s="1179">
        <f>'R. Results'!$L868</f>
        <v>0</v>
      </c>
      <c r="D195" s="1179">
        <f>'R. Results'!$M868</f>
        <v>0</v>
      </c>
      <c r="E195" s="1736">
        <f t="shared" si="9"/>
        <v>0</v>
      </c>
      <c r="F195" s="409">
        <f t="shared" si="4"/>
        <v>0</v>
      </c>
      <c r="G195" s="1377">
        <f>'10. ExpensesData'!$K527</f>
        <v>0</v>
      </c>
      <c r="H195" s="1270">
        <f t="shared" si="10"/>
        <v>0</v>
      </c>
      <c r="I195" s="544">
        <f>'R. Results'!$C519*'9. SavingsData'!$H$105</f>
        <v>0</v>
      </c>
      <c r="J195" s="436">
        <f>'R. Results'!$D519*'9. SavingsData'!$H$105</f>
        <v>0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0</v>
      </c>
      <c r="N195" s="540">
        <f t="shared" si="6"/>
        <v>0</v>
      </c>
    </row>
    <row r="196" spans="1:15" x14ac:dyDescent="0.25">
      <c r="A196" s="52">
        <f t="shared" si="7"/>
        <v>21</v>
      </c>
      <c r="B196" s="334">
        <f t="shared" si="8"/>
        <v>21</v>
      </c>
      <c r="C196" s="1179">
        <f>'R. Results'!$L869</f>
        <v>0</v>
      </c>
      <c r="D196" s="1179">
        <f>'R. Results'!$M869</f>
        <v>0</v>
      </c>
      <c r="E196" s="1736">
        <f t="shared" si="9"/>
        <v>0</v>
      </c>
      <c r="F196" s="409">
        <f t="shared" si="4"/>
        <v>0</v>
      </c>
      <c r="G196" s="1377">
        <f>'10. ExpensesData'!$K528</f>
        <v>0</v>
      </c>
      <c r="H196" s="1270">
        <f t="shared" si="10"/>
        <v>0</v>
      </c>
      <c r="I196" s="544">
        <f>'R. Results'!$C520*'9. SavingsData'!$H$105</f>
        <v>0</v>
      </c>
      <c r="J196" s="436">
        <f>'R. Results'!$D520*'9. SavingsData'!$H$105</f>
        <v>0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0</v>
      </c>
      <c r="N196" s="540">
        <f t="shared" si="6"/>
        <v>0</v>
      </c>
    </row>
    <row r="197" spans="1:15" x14ac:dyDescent="0.25">
      <c r="A197" s="52">
        <f t="shared" si="7"/>
        <v>22</v>
      </c>
      <c r="B197" s="334">
        <f t="shared" si="8"/>
        <v>22</v>
      </c>
      <c r="C197" s="1179">
        <f>'R. Results'!$L870</f>
        <v>0</v>
      </c>
      <c r="D197" s="1179">
        <f>'R. Results'!$M870</f>
        <v>0</v>
      </c>
      <c r="E197" s="1736">
        <f t="shared" si="9"/>
        <v>0</v>
      </c>
      <c r="F197" s="409">
        <f t="shared" si="4"/>
        <v>0</v>
      </c>
      <c r="G197" s="1377">
        <f>'10. ExpensesData'!$K529</f>
        <v>0</v>
      </c>
      <c r="H197" s="1270">
        <f t="shared" si="10"/>
        <v>0</v>
      </c>
      <c r="I197" s="544">
        <f>'R. Results'!$C521*'9. SavingsData'!$H$105</f>
        <v>0</v>
      </c>
      <c r="J197" s="436">
        <f>'R. Results'!$D521*'9. SavingsData'!$H$105</f>
        <v>0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0</v>
      </c>
      <c r="N197" s="540">
        <f t="shared" si="6"/>
        <v>0</v>
      </c>
    </row>
    <row r="198" spans="1:15" x14ac:dyDescent="0.25">
      <c r="A198" s="52">
        <f t="shared" si="7"/>
        <v>23</v>
      </c>
      <c r="B198" s="334">
        <f t="shared" si="8"/>
        <v>23</v>
      </c>
      <c r="C198" s="1179">
        <f>'R. Results'!$L871</f>
        <v>0</v>
      </c>
      <c r="D198" s="1179">
        <f>'R. Results'!$M871</f>
        <v>0</v>
      </c>
      <c r="E198" s="1736">
        <f t="shared" si="9"/>
        <v>0</v>
      </c>
      <c r="F198" s="409">
        <f t="shared" si="4"/>
        <v>0</v>
      </c>
      <c r="G198" s="1377">
        <f>'10. ExpensesData'!$K530</f>
        <v>0</v>
      </c>
      <c r="H198" s="1270">
        <f t="shared" si="10"/>
        <v>0</v>
      </c>
      <c r="I198" s="544">
        <f>'R. Results'!$C522*'9. SavingsData'!$H$105</f>
        <v>0</v>
      </c>
      <c r="J198" s="436">
        <f>'R. Results'!$D522*'9. SavingsData'!$H$105</f>
        <v>0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0</v>
      </c>
      <c r="N198" s="540">
        <f t="shared" si="6"/>
        <v>0</v>
      </c>
    </row>
    <row r="199" spans="1:15" x14ac:dyDescent="0.25">
      <c r="A199" s="52">
        <f t="shared" si="7"/>
        <v>24</v>
      </c>
      <c r="B199" s="334">
        <f t="shared" si="8"/>
        <v>24</v>
      </c>
      <c r="C199" s="1179">
        <f>'R. Results'!$L872</f>
        <v>0</v>
      </c>
      <c r="D199" s="1179">
        <f>'R. Results'!$M872</f>
        <v>0</v>
      </c>
      <c r="E199" s="1736">
        <f t="shared" si="9"/>
        <v>0</v>
      </c>
      <c r="F199" s="409">
        <f t="shared" si="4"/>
        <v>0</v>
      </c>
      <c r="G199" s="1377">
        <f>'10. ExpensesData'!$K531</f>
        <v>0</v>
      </c>
      <c r="H199" s="1270">
        <f t="shared" si="10"/>
        <v>0</v>
      </c>
      <c r="I199" s="544">
        <f>'R. Results'!$C523*'9. SavingsData'!$H$105</f>
        <v>0</v>
      </c>
      <c r="J199" s="436">
        <f>'R. Results'!$D523*'9. SavingsData'!$H$105</f>
        <v>0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0</v>
      </c>
      <c r="N199" s="540">
        <f t="shared" si="6"/>
        <v>0</v>
      </c>
    </row>
    <row r="200" spans="1:15" x14ac:dyDescent="0.25">
      <c r="A200" s="52">
        <f t="shared" si="7"/>
        <v>25</v>
      </c>
      <c r="B200" s="334">
        <f t="shared" si="8"/>
        <v>25</v>
      </c>
      <c r="C200" s="1179">
        <f>'R. Results'!$L873</f>
        <v>0</v>
      </c>
      <c r="D200" s="1179">
        <f>'R. Results'!$M873</f>
        <v>0</v>
      </c>
      <c r="E200" s="1736">
        <f t="shared" si="9"/>
        <v>0</v>
      </c>
      <c r="F200" s="409">
        <f t="shared" si="4"/>
        <v>0</v>
      </c>
      <c r="G200" s="1377">
        <f>'10. ExpensesData'!$K532</f>
        <v>0</v>
      </c>
      <c r="H200" s="1270">
        <f t="shared" si="10"/>
        <v>0</v>
      </c>
      <c r="I200" s="544">
        <f>'R. Results'!$C524*'9. SavingsData'!$H$105</f>
        <v>0</v>
      </c>
      <c r="J200" s="436">
        <f>'R. Results'!$D524*'9. SavingsData'!$H$105</f>
        <v>0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0</v>
      </c>
      <c r="N200" s="540">
        <f t="shared" si="6"/>
        <v>0</v>
      </c>
    </row>
    <row r="201" spans="1:15" x14ac:dyDescent="0.25">
      <c r="A201" s="52">
        <f t="shared" si="7"/>
        <v>26</v>
      </c>
      <c r="B201" s="334">
        <f t="shared" si="8"/>
        <v>26</v>
      </c>
      <c r="C201" s="1179">
        <f>'R. Results'!$L874</f>
        <v>0</v>
      </c>
      <c r="D201" s="1179">
        <f>'R. Results'!$M874</f>
        <v>0</v>
      </c>
      <c r="E201" s="1736">
        <f t="shared" si="9"/>
        <v>0</v>
      </c>
      <c r="F201" s="409">
        <f t="shared" si="4"/>
        <v>0</v>
      </c>
      <c r="G201" s="1377">
        <f>'10. ExpensesData'!$K533</f>
        <v>0</v>
      </c>
      <c r="H201" s="1270">
        <f t="shared" si="10"/>
        <v>0</v>
      </c>
      <c r="I201" s="544">
        <f>'R. Results'!$C525*'9. SavingsData'!$H$105</f>
        <v>0</v>
      </c>
      <c r="J201" s="436">
        <f>'R. Results'!$D525*'9. SavingsData'!$H$105</f>
        <v>0</v>
      </c>
      <c r="K201" s="961">
        <f>IF('11. CashData'!$I67&gt;0,0,-'11. CashData'!$I67)*$I$83</f>
        <v>0</v>
      </c>
      <c r="L201" s="962">
        <f>IF('11. CashData'!$J67&gt;0,0,-'11. CashData'!$J67)*$I$83</f>
        <v>0</v>
      </c>
      <c r="M201" s="544">
        <f t="shared" si="5"/>
        <v>0</v>
      </c>
      <c r="N201" s="540">
        <f t="shared" si="6"/>
        <v>0</v>
      </c>
    </row>
    <row r="202" spans="1:15" x14ac:dyDescent="0.25">
      <c r="A202" s="52">
        <f t="shared" si="7"/>
        <v>27</v>
      </c>
      <c r="B202" s="334">
        <f t="shared" si="8"/>
        <v>27</v>
      </c>
      <c r="C202" s="1179">
        <f>'R. Results'!$L875</f>
        <v>0</v>
      </c>
      <c r="D202" s="1179">
        <f>'R. Results'!$M875</f>
        <v>0</v>
      </c>
      <c r="E202" s="1736">
        <f t="shared" si="9"/>
        <v>0</v>
      </c>
      <c r="F202" s="409">
        <f t="shared" si="4"/>
        <v>0</v>
      </c>
      <c r="G202" s="1377">
        <f>'10. ExpensesData'!$K534</f>
        <v>0</v>
      </c>
      <c r="H202" s="1270">
        <f t="shared" si="10"/>
        <v>0</v>
      </c>
      <c r="I202" s="544">
        <f>'R. Results'!$C526*'9. SavingsData'!$H$105</f>
        <v>0</v>
      </c>
      <c r="J202" s="436">
        <f>'R. Results'!$D526*'9. SavingsData'!$H$105</f>
        <v>0</v>
      </c>
      <c r="K202" s="961">
        <f>IF('11. CashData'!$I68&gt;0,0,-'11. CashData'!$I68)*$I$83</f>
        <v>0</v>
      </c>
      <c r="L202" s="962">
        <f>IF('11. CashData'!$J68&gt;0,0,-'11. CashData'!$J68)*$I$83</f>
        <v>0</v>
      </c>
      <c r="M202" s="544">
        <f t="shared" si="5"/>
        <v>0</v>
      </c>
      <c r="N202" s="540">
        <f t="shared" si="6"/>
        <v>0</v>
      </c>
    </row>
    <row r="203" spans="1:15" x14ac:dyDescent="0.25">
      <c r="A203" s="52">
        <f t="shared" si="7"/>
        <v>28</v>
      </c>
      <c r="B203" s="334">
        <f t="shared" si="8"/>
        <v>28</v>
      </c>
      <c r="C203" s="1179">
        <f>'R. Results'!$L876</f>
        <v>0</v>
      </c>
      <c r="D203" s="1179">
        <f>'R. Results'!$M876</f>
        <v>0</v>
      </c>
      <c r="E203" s="1736">
        <f t="shared" si="9"/>
        <v>0</v>
      </c>
      <c r="F203" s="409">
        <f t="shared" si="4"/>
        <v>0</v>
      </c>
      <c r="G203" s="1377">
        <f>'10. ExpensesData'!$K535</f>
        <v>0</v>
      </c>
      <c r="H203" s="1270">
        <f t="shared" si="10"/>
        <v>0</v>
      </c>
      <c r="I203" s="544">
        <f>'R. Results'!$C527*'9. SavingsData'!$H$105</f>
        <v>0</v>
      </c>
      <c r="J203" s="436">
        <f>'R. Results'!$D527*'9. SavingsData'!$H$105</f>
        <v>0</v>
      </c>
      <c r="K203" s="961">
        <f>IF('11. CashData'!$I69&gt;0,0,-'11. CashData'!$I69)*$I$83</f>
        <v>0</v>
      </c>
      <c r="L203" s="962">
        <f>IF('11. CashData'!$J69&gt;0,0,-'11. CashData'!$J69)*$I$83</f>
        <v>0</v>
      </c>
      <c r="M203" s="544">
        <f t="shared" si="5"/>
        <v>0</v>
      </c>
      <c r="N203" s="540">
        <f t="shared" si="6"/>
        <v>0</v>
      </c>
    </row>
    <row r="204" spans="1:15" x14ac:dyDescent="0.25">
      <c r="A204" s="52">
        <f t="shared" si="7"/>
        <v>29</v>
      </c>
      <c r="B204" s="334">
        <f t="shared" si="8"/>
        <v>29</v>
      </c>
      <c r="C204" s="1179">
        <f>'R. Results'!$L877</f>
        <v>0</v>
      </c>
      <c r="D204" s="1179">
        <f>'R. Results'!$M877</f>
        <v>0</v>
      </c>
      <c r="E204" s="1736">
        <f t="shared" si="9"/>
        <v>0</v>
      </c>
      <c r="F204" s="409">
        <f t="shared" si="4"/>
        <v>0</v>
      </c>
      <c r="G204" s="1377">
        <f>'10. ExpensesData'!$K536</f>
        <v>0</v>
      </c>
      <c r="H204" s="1270">
        <f t="shared" si="10"/>
        <v>0</v>
      </c>
      <c r="I204" s="544">
        <f>'R. Results'!$C528*'9. SavingsData'!$H$105</f>
        <v>0</v>
      </c>
      <c r="J204" s="436">
        <f>'R. Results'!$D528*'9. SavingsData'!$H$105</f>
        <v>0</v>
      </c>
      <c r="K204" s="961">
        <f>IF('11. CashData'!$I70&gt;0,0,-'11. CashData'!$I70)*$I$83</f>
        <v>0</v>
      </c>
      <c r="L204" s="962">
        <f>IF('11. CashData'!$J70&gt;0,0,-'11. CashData'!$J70)*$I$83</f>
        <v>0</v>
      </c>
      <c r="M204" s="544">
        <f t="shared" si="5"/>
        <v>0</v>
      </c>
      <c r="N204" s="540">
        <f t="shared" si="6"/>
        <v>0</v>
      </c>
    </row>
    <row r="205" spans="1:15" x14ac:dyDescent="0.25">
      <c r="A205" s="52">
        <f t="shared" si="7"/>
        <v>30</v>
      </c>
      <c r="B205" s="334">
        <f t="shared" si="8"/>
        <v>30</v>
      </c>
      <c r="C205" s="1179">
        <f>'R. Results'!$L878</f>
        <v>0</v>
      </c>
      <c r="D205" s="1179">
        <f>'R. Results'!$M878</f>
        <v>0</v>
      </c>
      <c r="E205" s="1736">
        <f t="shared" si="9"/>
        <v>0</v>
      </c>
      <c r="F205" s="409">
        <f t="shared" si="4"/>
        <v>0</v>
      </c>
      <c r="G205" s="1377">
        <f>'10. ExpensesData'!$K537</f>
        <v>0</v>
      </c>
      <c r="H205" s="1270">
        <f t="shared" si="10"/>
        <v>0</v>
      </c>
      <c r="I205" s="544">
        <f>'R. Results'!$C529*'9. SavingsData'!$H$105</f>
        <v>0</v>
      </c>
      <c r="J205" s="436">
        <f>'R. Results'!$D529*'9. SavingsData'!$H$105</f>
        <v>0</v>
      </c>
      <c r="K205" s="961">
        <f>IF('11. CashData'!$I71&gt;0,0,-'11. CashData'!$I71)*$I$83</f>
        <v>0</v>
      </c>
      <c r="L205" s="962">
        <f>IF('11. CashData'!$J71&gt;0,0,-'11. CashData'!$J71)*$I$83</f>
        <v>0</v>
      </c>
      <c r="M205" s="544">
        <f t="shared" si="5"/>
        <v>0</v>
      </c>
      <c r="N205" s="540">
        <f t="shared" si="6"/>
        <v>0</v>
      </c>
    </row>
    <row r="206" spans="1:15" x14ac:dyDescent="0.25">
      <c r="A206" s="52">
        <f t="shared" si="7"/>
        <v>31</v>
      </c>
      <c r="B206" s="334">
        <f t="shared" si="8"/>
        <v>31</v>
      </c>
      <c r="C206" s="1179">
        <f>'R. Results'!$L879</f>
        <v>0</v>
      </c>
      <c r="D206" s="1179">
        <f>'R. Results'!$M879</f>
        <v>0</v>
      </c>
      <c r="E206" s="1736">
        <f t="shared" si="9"/>
        <v>0</v>
      </c>
      <c r="F206" s="409">
        <f t="shared" si="4"/>
        <v>0</v>
      </c>
      <c r="G206" s="1377">
        <f>'10. ExpensesData'!$K538</f>
        <v>0</v>
      </c>
      <c r="H206" s="1270">
        <f t="shared" si="10"/>
        <v>0</v>
      </c>
      <c r="I206" s="544">
        <f>'R. Results'!$C530*'9. SavingsData'!$H$105</f>
        <v>0</v>
      </c>
      <c r="J206" s="436">
        <f>'R. Results'!$D530*'9. SavingsData'!$H$105</f>
        <v>0</v>
      </c>
      <c r="K206" s="961">
        <f>IF('11. CashData'!$I72&gt;0,0,-'11. CashData'!$I72)*$I$83</f>
        <v>0</v>
      </c>
      <c r="L206" s="962">
        <f>IF('11. CashData'!$J72&gt;0,0,-'11. CashData'!$J72)*$I$83</f>
        <v>0</v>
      </c>
      <c r="M206" s="544">
        <f t="shared" si="5"/>
        <v>0</v>
      </c>
      <c r="N206" s="540">
        <f t="shared" si="6"/>
        <v>0</v>
      </c>
    </row>
    <row r="207" spans="1:15" x14ac:dyDescent="0.25">
      <c r="A207" s="141">
        <f t="shared" si="7"/>
        <v>32</v>
      </c>
      <c r="B207" s="542">
        <f t="shared" si="8"/>
        <v>32</v>
      </c>
      <c r="C207" s="1211">
        <f>'R. Results'!$L880</f>
        <v>0</v>
      </c>
      <c r="D207" s="1211">
        <f>'R. Results'!$M880</f>
        <v>0</v>
      </c>
      <c r="E207" s="1736">
        <f t="shared" si="9"/>
        <v>0</v>
      </c>
      <c r="F207" s="554">
        <f t="shared" si="4"/>
        <v>0</v>
      </c>
      <c r="G207" s="1690">
        <f>'10. ExpensesData'!$K539</f>
        <v>0</v>
      </c>
      <c r="H207" s="1691">
        <f t="shared" si="10"/>
        <v>0</v>
      </c>
      <c r="I207" s="544">
        <f>'R. Results'!$C531*'9. SavingsData'!$H$105</f>
        <v>0</v>
      </c>
      <c r="J207" s="555">
        <f>'R. Results'!$D531*'9. SavingsData'!$H$105</f>
        <v>0</v>
      </c>
      <c r="K207" s="1692">
        <f>IF('11. CashData'!$I73&gt;0,0,-'11. CashData'!$I73)*$I$83</f>
        <v>0</v>
      </c>
      <c r="L207" s="1209">
        <f>IF('11. CashData'!$J73&gt;0,0,-'11. CashData'!$J73)*$I$83</f>
        <v>0</v>
      </c>
      <c r="M207" s="544">
        <f t="shared" si="5"/>
        <v>0</v>
      </c>
      <c r="N207" s="556">
        <f t="shared" si="6"/>
        <v>0</v>
      </c>
    </row>
    <row r="208" spans="1:15" x14ac:dyDescent="0.25">
      <c r="A208" s="52">
        <f t="shared" si="7"/>
        <v>33</v>
      </c>
      <c r="B208" s="334">
        <f t="shared" si="8"/>
        <v>33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0</v>
      </c>
      <c r="H208" s="1270">
        <f t="shared" si="10"/>
        <v>0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0</v>
      </c>
      <c r="M208" s="544">
        <f t="shared" si="5"/>
        <v>0</v>
      </c>
      <c r="N208" s="540">
        <f t="shared" si="6"/>
        <v>0</v>
      </c>
      <c r="O208" s="1260"/>
    </row>
    <row r="209" spans="1:15" x14ac:dyDescent="0.25">
      <c r="A209" s="52">
        <f t="shared" si="7"/>
        <v>34</v>
      </c>
      <c r="B209" s="334">
        <f t="shared" si="8"/>
        <v>34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0</v>
      </c>
      <c r="H209" s="1270">
        <f t="shared" si="10"/>
        <v>0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35</v>
      </c>
      <c r="B210" s="334">
        <f t="shared" si="8"/>
        <v>35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0</v>
      </c>
      <c r="H210" s="1270">
        <f t="shared" si="10"/>
        <v>0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36</v>
      </c>
      <c r="B211" s="335">
        <f t="shared" si="8"/>
        <v>36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0</v>
      </c>
      <c r="H211" s="1272">
        <f t="shared" si="10"/>
        <v>0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0</v>
      </c>
      <c r="B223" s="1301">
        <f>'1. AgeData'!$D$28</f>
        <v>0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0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</v>
      </c>
      <c r="K223" s="1686">
        <f>IF(SUM(C223:I223)=0,0,SUM(C223:I223)+$I$83*(I175+J175)+(IF('S. Setup'!$J$82="yes",$I$72,0)*H175))</f>
        <v>0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</v>
      </c>
      <c r="M223" s="1302">
        <f>IF(E175=0,0,(K223/E175))</f>
        <v>0</v>
      </c>
      <c r="N223" s="1389">
        <f t="shared" ref="N223:N259" si="18">-FV($I$62,(A175-A$175),0,K223)</f>
        <v>0</v>
      </c>
      <c r="O223" s="215"/>
    </row>
    <row r="224" spans="1:15" x14ac:dyDescent="0.25">
      <c r="A224" s="52">
        <f>A223+1</f>
        <v>1</v>
      </c>
      <c r="B224" s="334">
        <f>B223+1</f>
        <v>1</v>
      </c>
      <c r="C224" s="1339">
        <f t="shared" si="11"/>
        <v>0</v>
      </c>
      <c r="D224" s="543">
        <f t="shared" si="12"/>
        <v>0</v>
      </c>
      <c r="E224" s="543">
        <f t="shared" si="13"/>
        <v>0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</v>
      </c>
      <c r="K224" s="1377">
        <f>IF(SUM(C224:I224)=0,0,SUM(C224:I224)+$I$83*(I176+J176)+(IF('S. Setup'!$J$82="yes",$I$72,0)*H176))</f>
        <v>0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</v>
      </c>
      <c r="M224" s="1680">
        <f>IF(E176=0,0,(K224/E176))</f>
        <v>0</v>
      </c>
      <c r="N224" s="1390">
        <f t="shared" si="18"/>
        <v>0</v>
      </c>
      <c r="O224" s="215"/>
    </row>
    <row r="225" spans="1:15" x14ac:dyDescent="0.25">
      <c r="A225" s="52">
        <f t="shared" ref="A225:B240" si="20">A224+1</f>
        <v>2</v>
      </c>
      <c r="B225" s="334">
        <f t="shared" si="20"/>
        <v>2</v>
      </c>
      <c r="C225" s="1339">
        <f t="shared" si="11"/>
        <v>0</v>
      </c>
      <c r="D225" s="543">
        <f t="shared" si="12"/>
        <v>0</v>
      </c>
      <c r="E225" s="543">
        <f t="shared" si="13"/>
        <v>0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</v>
      </c>
      <c r="K225" s="1377">
        <f>IF(SUM(C225:I225)=0,0,SUM(C225:I225)+$I$83*(I177+J177)+(IF('S. Setup'!$J$82="yes",$I$72,0)*H177))</f>
        <v>0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</v>
      </c>
      <c r="M225" s="1680">
        <f t="shared" ref="M225:M259" si="21">IF(E177=0,0,(K225/E177))</f>
        <v>0</v>
      </c>
      <c r="N225" s="1390">
        <f t="shared" si="18"/>
        <v>0</v>
      </c>
      <c r="O225" s="1318"/>
    </row>
    <row r="226" spans="1:15" x14ac:dyDescent="0.25">
      <c r="A226" s="52">
        <f t="shared" si="20"/>
        <v>3</v>
      </c>
      <c r="B226" s="334">
        <f t="shared" si="20"/>
        <v>3</v>
      </c>
      <c r="C226" s="1339">
        <f t="shared" si="11"/>
        <v>0</v>
      </c>
      <c r="D226" s="543">
        <f t="shared" si="12"/>
        <v>0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</v>
      </c>
      <c r="K226" s="1377">
        <f>IF(SUM(C226:I226)=0,0,SUM(C226:I226)+$I$83*(I178+J178)+(IF('S. Setup'!$J$82="yes",$I$72,0)*H178))</f>
        <v>0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</v>
      </c>
      <c r="M226" s="1680">
        <f t="shared" si="21"/>
        <v>0</v>
      </c>
      <c r="N226" s="1390">
        <f t="shared" si="18"/>
        <v>0</v>
      </c>
      <c r="O226" s="215"/>
    </row>
    <row r="227" spans="1:15" s="215" customFormat="1" x14ac:dyDescent="0.25">
      <c r="A227" s="141">
        <f t="shared" si="20"/>
        <v>4</v>
      </c>
      <c r="B227" s="542">
        <f t="shared" si="20"/>
        <v>4</v>
      </c>
      <c r="C227" s="1339">
        <f t="shared" si="11"/>
        <v>0</v>
      </c>
      <c r="D227" s="543">
        <f t="shared" si="12"/>
        <v>0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</v>
      </c>
      <c r="K227" s="1377">
        <f>IF(SUM(C227:I227)=0,0,SUM(C227:I227)+$I$83*(I179+J179)+(IF('S. Setup'!$J$82="yes",$I$72,0)*H179))</f>
        <v>0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</v>
      </c>
      <c r="M227" s="1680">
        <f t="shared" si="21"/>
        <v>0</v>
      </c>
      <c r="N227" s="1390">
        <f t="shared" si="18"/>
        <v>0</v>
      </c>
    </row>
    <row r="228" spans="1:15" x14ac:dyDescent="0.25">
      <c r="A228" s="52">
        <f t="shared" si="20"/>
        <v>5</v>
      </c>
      <c r="B228" s="334">
        <f t="shared" si="20"/>
        <v>5</v>
      </c>
      <c r="C228" s="1339">
        <f t="shared" si="11"/>
        <v>0</v>
      </c>
      <c r="D228" s="543">
        <f t="shared" si="12"/>
        <v>0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</v>
      </c>
      <c r="K228" s="1377">
        <f>IF(SUM(C228:I228)=0,0,SUM(C228:I228)+$I$83*(I180+J180)+(IF('S. Setup'!$J$82="yes",$I$72,0)*H180))</f>
        <v>0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</v>
      </c>
      <c r="M228" s="1680">
        <f t="shared" si="21"/>
        <v>0</v>
      </c>
      <c r="N228" s="1390">
        <f t="shared" si="18"/>
        <v>0</v>
      </c>
      <c r="O228" s="215"/>
    </row>
    <row r="229" spans="1:15" x14ac:dyDescent="0.25">
      <c r="A229" s="52">
        <f t="shared" si="20"/>
        <v>6</v>
      </c>
      <c r="B229" s="334">
        <f t="shared" si="20"/>
        <v>6</v>
      </c>
      <c r="C229" s="1339">
        <f t="shared" si="11"/>
        <v>0</v>
      </c>
      <c r="D229" s="543">
        <f t="shared" si="12"/>
        <v>0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</v>
      </c>
      <c r="K229" s="1377">
        <f>IF(SUM(C229:I229)=0,0,SUM(C229:I229)+$I$83*(I181+J181)+(IF('S. Setup'!$J$82="yes",$I$72,0)*H181))</f>
        <v>0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</v>
      </c>
      <c r="M229" s="1680">
        <f t="shared" si="21"/>
        <v>0</v>
      </c>
      <c r="N229" s="1390">
        <f t="shared" si="18"/>
        <v>0</v>
      </c>
    </row>
    <row r="230" spans="1:15" x14ac:dyDescent="0.25">
      <c r="A230" s="52">
        <f t="shared" si="20"/>
        <v>7</v>
      </c>
      <c r="B230" s="334">
        <f t="shared" si="20"/>
        <v>7</v>
      </c>
      <c r="C230" s="1339">
        <f t="shared" si="11"/>
        <v>0</v>
      </c>
      <c r="D230" s="543">
        <f t="shared" si="12"/>
        <v>0</v>
      </c>
      <c r="E230" s="543">
        <f t="shared" si="13"/>
        <v>0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</v>
      </c>
      <c r="K230" s="1377">
        <f>IF(SUM(C230:I230)=0,0,SUM(C230:I230)+$I$83*(I182+J182)+(IF('S. Setup'!$J$82="yes",$I$72,0)*H182))</f>
        <v>0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</v>
      </c>
      <c r="M230" s="1680">
        <f t="shared" si="21"/>
        <v>0</v>
      </c>
      <c r="N230" s="1390">
        <f t="shared" si="18"/>
        <v>0</v>
      </c>
    </row>
    <row r="231" spans="1:15" x14ac:dyDescent="0.25">
      <c r="A231" s="52">
        <f t="shared" si="20"/>
        <v>8</v>
      </c>
      <c r="B231" s="334">
        <f t="shared" si="20"/>
        <v>8</v>
      </c>
      <c r="C231" s="1339">
        <f t="shared" si="11"/>
        <v>0</v>
      </c>
      <c r="D231" s="543">
        <f t="shared" si="12"/>
        <v>0</v>
      </c>
      <c r="E231" s="543">
        <f t="shared" si="13"/>
        <v>0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</v>
      </c>
      <c r="K231" s="1377">
        <f>IF(SUM(C231:I231)=0,0,SUM(C231:I231)+$I$83*(I183+J183)+(IF('S. Setup'!$J$82="yes",$I$72,0)*H183))</f>
        <v>0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</v>
      </c>
      <c r="M231" s="1680">
        <f t="shared" si="21"/>
        <v>0</v>
      </c>
      <c r="N231" s="1390">
        <f t="shared" si="18"/>
        <v>0</v>
      </c>
    </row>
    <row r="232" spans="1:15" x14ac:dyDescent="0.25">
      <c r="A232" s="52">
        <f t="shared" si="20"/>
        <v>9</v>
      </c>
      <c r="B232" s="542">
        <f t="shared" si="20"/>
        <v>9</v>
      </c>
      <c r="C232" s="1339">
        <f t="shared" si="11"/>
        <v>0</v>
      </c>
      <c r="D232" s="543">
        <f t="shared" si="12"/>
        <v>0</v>
      </c>
      <c r="E232" s="543">
        <f t="shared" si="13"/>
        <v>0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</v>
      </c>
      <c r="K232" s="1377">
        <f>IF(SUM(C232:I232)=0,0,SUM(C232:I232)+$I$83*(I184+J184)+(IF('S. Setup'!$J$82="yes",$I$72,0)*H184))</f>
        <v>0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</v>
      </c>
      <c r="M232" s="1680">
        <f t="shared" si="21"/>
        <v>0</v>
      </c>
      <c r="N232" s="1390">
        <f t="shared" si="18"/>
        <v>0</v>
      </c>
    </row>
    <row r="233" spans="1:15" x14ac:dyDescent="0.25">
      <c r="A233" s="52">
        <f t="shared" si="20"/>
        <v>10</v>
      </c>
      <c r="B233" s="542">
        <f t="shared" si="20"/>
        <v>10</v>
      </c>
      <c r="C233" s="1339">
        <f t="shared" si="11"/>
        <v>0</v>
      </c>
      <c r="D233" s="543">
        <f t="shared" si="12"/>
        <v>0</v>
      </c>
      <c r="E233" s="543">
        <f t="shared" si="13"/>
        <v>0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</v>
      </c>
      <c r="K233" s="1377">
        <f>IF(SUM(C233:I233)=0,0,SUM(C233:I233)+$I$83*(I185+J185)+(IF('S. Setup'!$J$82="yes",$I$72,0)*H185))</f>
        <v>0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</v>
      </c>
      <c r="M233" s="1680">
        <f t="shared" si="21"/>
        <v>0</v>
      </c>
      <c r="N233" s="1390">
        <f t="shared" si="18"/>
        <v>0</v>
      </c>
    </row>
    <row r="234" spans="1:15" x14ac:dyDescent="0.25">
      <c r="A234" s="52">
        <f t="shared" si="20"/>
        <v>11</v>
      </c>
      <c r="B234" s="334">
        <f t="shared" si="20"/>
        <v>11</v>
      </c>
      <c r="C234" s="1339">
        <f t="shared" si="11"/>
        <v>0</v>
      </c>
      <c r="D234" s="543">
        <f t="shared" si="12"/>
        <v>0</v>
      </c>
      <c r="E234" s="543">
        <f t="shared" si="13"/>
        <v>0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</v>
      </c>
      <c r="K234" s="1377">
        <f>IF(SUM(C234:I234)=0,0,SUM(C234:I234)+$I$83*(I186+J186)+(IF('S. Setup'!$J$82="yes",$I$72,0)*H186))</f>
        <v>0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</v>
      </c>
      <c r="M234" s="1680">
        <f t="shared" si="21"/>
        <v>0</v>
      </c>
      <c r="N234" s="1390">
        <f t="shared" si="18"/>
        <v>0</v>
      </c>
    </row>
    <row r="235" spans="1:15" x14ac:dyDescent="0.25">
      <c r="A235" s="52">
        <f t="shared" si="20"/>
        <v>12</v>
      </c>
      <c r="B235" s="334">
        <f t="shared" si="20"/>
        <v>12</v>
      </c>
      <c r="C235" s="1339">
        <f t="shared" si="11"/>
        <v>0</v>
      </c>
      <c r="D235" s="543">
        <f t="shared" si="12"/>
        <v>0</v>
      </c>
      <c r="E235" s="543">
        <f t="shared" si="13"/>
        <v>0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</v>
      </c>
      <c r="K235" s="1377">
        <f>IF(SUM(C235:I235)=0,0,SUM(C235:I235)+$I$83*(I187+J187)+(IF('S. Setup'!$J$82="yes",$I$72,0)*H187))</f>
        <v>0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</v>
      </c>
      <c r="M235" s="1680">
        <f t="shared" si="21"/>
        <v>0</v>
      </c>
      <c r="N235" s="1390">
        <f t="shared" si="18"/>
        <v>0</v>
      </c>
    </row>
    <row r="236" spans="1:15" x14ac:dyDescent="0.25">
      <c r="A236" s="52">
        <f t="shared" si="20"/>
        <v>13</v>
      </c>
      <c r="B236" s="334">
        <f t="shared" si="20"/>
        <v>13</v>
      </c>
      <c r="C236" s="1339">
        <f t="shared" si="11"/>
        <v>0</v>
      </c>
      <c r="D236" s="543">
        <f t="shared" si="12"/>
        <v>0</v>
      </c>
      <c r="E236" s="543">
        <f t="shared" si="13"/>
        <v>0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</v>
      </c>
      <c r="K236" s="1377">
        <f>IF(SUM(C236:I236)=0,0,SUM(C236:I236)+$I$83*(I188+J188)+(IF('S. Setup'!$J$82="yes",$I$72,0)*H188))</f>
        <v>0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</v>
      </c>
      <c r="M236" s="1680">
        <f t="shared" si="21"/>
        <v>0</v>
      </c>
      <c r="N236" s="1390">
        <f t="shared" si="18"/>
        <v>0</v>
      </c>
    </row>
    <row r="237" spans="1:15" x14ac:dyDescent="0.25">
      <c r="A237" s="52">
        <f t="shared" si="20"/>
        <v>14</v>
      </c>
      <c r="B237" s="334">
        <f t="shared" si="20"/>
        <v>14</v>
      </c>
      <c r="C237" s="1339">
        <f t="shared" si="11"/>
        <v>0</v>
      </c>
      <c r="D237" s="543">
        <f t="shared" si="12"/>
        <v>0</v>
      </c>
      <c r="E237" s="543">
        <f t="shared" si="13"/>
        <v>0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</v>
      </c>
      <c r="K237" s="1377">
        <f>IF(SUM(C237:I237)=0,0,SUM(C237:I237)+$I$83*(I189+J189)+(IF('S. Setup'!$J$82="yes",$I$72,0)*H189))</f>
        <v>0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</v>
      </c>
      <c r="M237" s="1680">
        <f t="shared" si="21"/>
        <v>0</v>
      </c>
      <c r="N237" s="1390">
        <f t="shared" si="18"/>
        <v>0</v>
      </c>
    </row>
    <row r="238" spans="1:15" s="215" customFormat="1" x14ac:dyDescent="0.25">
      <c r="A238" s="141">
        <f t="shared" si="20"/>
        <v>15</v>
      </c>
      <c r="B238" s="542">
        <f t="shared" si="20"/>
        <v>15</v>
      </c>
      <c r="C238" s="1339">
        <f t="shared" si="11"/>
        <v>0</v>
      </c>
      <c r="D238" s="543">
        <f t="shared" si="12"/>
        <v>0</v>
      </c>
      <c r="E238" s="543">
        <f t="shared" si="13"/>
        <v>0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</v>
      </c>
      <c r="K238" s="1377">
        <f>IF(SUM(C238:I238)=0,0,SUM(C238:I238)+$I$83*(I190+J190)+(IF('S. Setup'!$J$82="yes",$I$72,0)*H190))</f>
        <v>0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</v>
      </c>
      <c r="M238" s="1680">
        <f t="shared" si="21"/>
        <v>0</v>
      </c>
      <c r="N238" s="1391">
        <f t="shared" si="18"/>
        <v>0</v>
      </c>
    </row>
    <row r="239" spans="1:15" x14ac:dyDescent="0.25">
      <c r="A239" s="52">
        <f t="shared" si="20"/>
        <v>16</v>
      </c>
      <c r="B239" s="334">
        <f t="shared" si="20"/>
        <v>16</v>
      </c>
      <c r="C239" s="1339">
        <f t="shared" si="11"/>
        <v>0</v>
      </c>
      <c r="D239" s="543">
        <f t="shared" si="12"/>
        <v>0</v>
      </c>
      <c r="E239" s="543">
        <f t="shared" si="13"/>
        <v>0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</v>
      </c>
      <c r="K239" s="1377">
        <f>IF(SUM(C239:I239)=0,0,SUM(C239:I239)+$I$83*(I191+J191)+(IF('S. Setup'!$J$82="yes",$I$72,0)*H191))</f>
        <v>0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</v>
      </c>
      <c r="M239" s="1680">
        <f t="shared" si="21"/>
        <v>0</v>
      </c>
      <c r="N239" s="1390">
        <f t="shared" si="18"/>
        <v>0</v>
      </c>
    </row>
    <row r="240" spans="1:15" x14ac:dyDescent="0.25">
      <c r="A240" s="52">
        <f t="shared" si="20"/>
        <v>17</v>
      </c>
      <c r="B240" s="334">
        <f t="shared" si="20"/>
        <v>17</v>
      </c>
      <c r="C240" s="1339">
        <f t="shared" si="11"/>
        <v>0</v>
      </c>
      <c r="D240" s="543">
        <f t="shared" si="12"/>
        <v>0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</v>
      </c>
      <c r="K240" s="1377">
        <f>IF(SUM(C240:I240)=0,0,SUM(C240:I240)+$I$83*(I192+J192)+(IF('S. Setup'!$J$82="yes",$I$72,0)*H192))</f>
        <v>0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</v>
      </c>
      <c r="M240" s="1680">
        <f t="shared" si="21"/>
        <v>0</v>
      </c>
      <c r="N240" s="1390">
        <f t="shared" si="18"/>
        <v>0</v>
      </c>
    </row>
    <row r="241" spans="1:14" x14ac:dyDescent="0.25">
      <c r="A241" s="52">
        <f t="shared" ref="A241:B256" si="22">A240+1</f>
        <v>18</v>
      </c>
      <c r="B241" s="334">
        <f t="shared" si="22"/>
        <v>18</v>
      </c>
      <c r="C241" s="1339">
        <f t="shared" si="11"/>
        <v>0</v>
      </c>
      <c r="D241" s="543">
        <f t="shared" si="12"/>
        <v>0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</v>
      </c>
      <c r="K241" s="1377">
        <f>IF(SUM(C241:I241)=0,0,SUM(C241:I241)+$I$83*(I193+J193)+(IF('S. Setup'!$J$82="yes",$I$72,0)*H193))</f>
        <v>0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</v>
      </c>
      <c r="M241" s="1680">
        <f t="shared" si="21"/>
        <v>0</v>
      </c>
      <c r="N241" s="1390">
        <f t="shared" si="18"/>
        <v>0</v>
      </c>
    </row>
    <row r="242" spans="1:14" x14ac:dyDescent="0.25">
      <c r="A242" s="52">
        <f t="shared" si="22"/>
        <v>19</v>
      </c>
      <c r="B242" s="334">
        <f t="shared" si="22"/>
        <v>19</v>
      </c>
      <c r="C242" s="1339">
        <f t="shared" si="11"/>
        <v>0</v>
      </c>
      <c r="D242" s="543">
        <f t="shared" si="12"/>
        <v>0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</v>
      </c>
      <c r="K242" s="1377">
        <f>IF(SUM(C242:I242)=0,0,SUM(C242:I242)+$I$83*(I194+J194)+(IF('S. Setup'!$J$82="yes",$I$72,0)*H194))</f>
        <v>0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</v>
      </c>
      <c r="M242" s="1680">
        <f t="shared" si="21"/>
        <v>0</v>
      </c>
      <c r="N242" s="1390">
        <f t="shared" si="18"/>
        <v>0</v>
      </c>
    </row>
    <row r="243" spans="1:14" x14ac:dyDescent="0.25">
      <c r="A243" s="52">
        <f t="shared" si="22"/>
        <v>20</v>
      </c>
      <c r="B243" s="334">
        <f t="shared" si="22"/>
        <v>20</v>
      </c>
      <c r="C243" s="1339">
        <f t="shared" si="11"/>
        <v>0</v>
      </c>
      <c r="D243" s="543">
        <f t="shared" si="12"/>
        <v>0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</v>
      </c>
      <c r="K243" s="1377">
        <f>IF(SUM(C243:I243)=0,0,SUM(C243:I243)+$I$83*(I195+J195)+(IF('S. Setup'!$J$82="yes",$I$72,0)*H195))</f>
        <v>0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</v>
      </c>
      <c r="M243" s="1680">
        <f t="shared" si="21"/>
        <v>0</v>
      </c>
      <c r="N243" s="1390">
        <f t="shared" si="18"/>
        <v>0</v>
      </c>
    </row>
    <row r="244" spans="1:14" x14ac:dyDescent="0.25">
      <c r="A244" s="52">
        <f t="shared" si="22"/>
        <v>21</v>
      </c>
      <c r="B244" s="334">
        <f t="shared" si="22"/>
        <v>21</v>
      </c>
      <c r="C244" s="1339">
        <f t="shared" si="11"/>
        <v>0</v>
      </c>
      <c r="D244" s="543">
        <f t="shared" si="12"/>
        <v>0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</v>
      </c>
      <c r="K244" s="1377">
        <f>IF(SUM(C244:I244)=0,0,SUM(C244:I244)+$I$83*(I196+J196)+(IF('S. Setup'!$J$82="yes",$I$72,0)*H196))</f>
        <v>0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</v>
      </c>
      <c r="M244" s="1680">
        <f t="shared" si="21"/>
        <v>0</v>
      </c>
      <c r="N244" s="1390">
        <f t="shared" si="18"/>
        <v>0</v>
      </c>
    </row>
    <row r="245" spans="1:14" x14ac:dyDescent="0.25">
      <c r="A245" s="52">
        <f t="shared" si="22"/>
        <v>22</v>
      </c>
      <c r="B245" s="334">
        <f t="shared" si="22"/>
        <v>22</v>
      </c>
      <c r="C245" s="1339">
        <f t="shared" si="11"/>
        <v>0</v>
      </c>
      <c r="D245" s="543">
        <f t="shared" si="12"/>
        <v>0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</v>
      </c>
      <c r="K245" s="1377">
        <f>IF(SUM(C245:I245)=0,0,SUM(C245:I245)+$I$83*(I197+J197)+(IF('S. Setup'!$J$82="yes",$I$72,0)*H197))</f>
        <v>0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</v>
      </c>
      <c r="M245" s="1680">
        <f t="shared" si="21"/>
        <v>0</v>
      </c>
      <c r="N245" s="1390">
        <f t="shared" si="18"/>
        <v>0</v>
      </c>
    </row>
    <row r="246" spans="1:14" x14ac:dyDescent="0.25">
      <c r="A246" s="52">
        <f t="shared" si="22"/>
        <v>23</v>
      </c>
      <c r="B246" s="334">
        <f t="shared" si="22"/>
        <v>23</v>
      </c>
      <c r="C246" s="1339">
        <f t="shared" si="11"/>
        <v>0</v>
      </c>
      <c r="D246" s="543">
        <f t="shared" si="12"/>
        <v>0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</v>
      </c>
      <c r="K246" s="1377">
        <f>IF(SUM(C246:I246)=0,0,SUM(C246:I246)+$I$83*(I198+J198)+(IF('S. Setup'!$J$82="yes",$I$72,0)*H198))</f>
        <v>0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</v>
      </c>
      <c r="M246" s="1680">
        <f t="shared" si="21"/>
        <v>0</v>
      </c>
      <c r="N246" s="1390">
        <f t="shared" si="18"/>
        <v>0</v>
      </c>
    </row>
    <row r="247" spans="1:14" x14ac:dyDescent="0.25">
      <c r="A247" s="52">
        <f t="shared" si="22"/>
        <v>24</v>
      </c>
      <c r="B247" s="334">
        <f t="shared" si="22"/>
        <v>24</v>
      </c>
      <c r="C247" s="1339">
        <f t="shared" si="11"/>
        <v>0</v>
      </c>
      <c r="D247" s="543">
        <f t="shared" si="12"/>
        <v>0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</v>
      </c>
      <c r="K247" s="1377">
        <f>IF(SUM(C247:I247)=0,0,SUM(C247:I247)+$I$83*(I199+J199)+(IF('S. Setup'!$J$82="yes",$I$72,0)*H199))</f>
        <v>0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</v>
      </c>
      <c r="M247" s="1680">
        <f t="shared" si="21"/>
        <v>0</v>
      </c>
      <c r="N247" s="1390">
        <f t="shared" si="18"/>
        <v>0</v>
      </c>
    </row>
    <row r="248" spans="1:14" x14ac:dyDescent="0.25">
      <c r="A248" s="52">
        <f t="shared" si="22"/>
        <v>25</v>
      </c>
      <c r="B248" s="334">
        <f t="shared" si="22"/>
        <v>25</v>
      </c>
      <c r="C248" s="1339">
        <f t="shared" si="11"/>
        <v>0</v>
      </c>
      <c r="D248" s="543">
        <f t="shared" si="12"/>
        <v>0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</v>
      </c>
      <c r="K248" s="1377">
        <f>IF(SUM(C248:I248)=0,0,SUM(C248:I248)+$I$83*(I200+J200)+(IF('S. Setup'!$J$82="yes",$I$72,0)*H200))</f>
        <v>0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</v>
      </c>
      <c r="M248" s="1680">
        <f t="shared" si="21"/>
        <v>0</v>
      </c>
      <c r="N248" s="1390">
        <f t="shared" si="18"/>
        <v>0</v>
      </c>
    </row>
    <row r="249" spans="1:14" x14ac:dyDescent="0.25">
      <c r="A249" s="52">
        <f t="shared" si="22"/>
        <v>26</v>
      </c>
      <c r="B249" s="334">
        <f t="shared" si="22"/>
        <v>26</v>
      </c>
      <c r="C249" s="1339">
        <f t="shared" si="11"/>
        <v>0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</v>
      </c>
      <c r="K249" s="1377">
        <f>IF(SUM(C249:I249)=0,0,SUM(C249:I249)+$I$83*(I201+J201)+(IF('S. Setup'!$J$82="yes",$I$72,0)*H201))</f>
        <v>0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</v>
      </c>
      <c r="M249" s="1680">
        <f t="shared" si="21"/>
        <v>0</v>
      </c>
      <c r="N249" s="1390">
        <f t="shared" si="18"/>
        <v>0</v>
      </c>
    </row>
    <row r="250" spans="1:14" x14ac:dyDescent="0.25">
      <c r="A250" s="52">
        <f t="shared" si="22"/>
        <v>27</v>
      </c>
      <c r="B250" s="334">
        <f t="shared" si="22"/>
        <v>27</v>
      </c>
      <c r="C250" s="1339">
        <f t="shared" si="11"/>
        <v>0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</v>
      </c>
      <c r="K250" s="1377">
        <f>IF(SUM(C250:I250)=0,0,SUM(C250:I250)+$I$83*(I202+J202)+(IF('S. Setup'!$J$82="yes",$I$72,0)*H202))</f>
        <v>0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</v>
      </c>
      <c r="M250" s="1680">
        <f t="shared" si="21"/>
        <v>0</v>
      </c>
      <c r="N250" s="1390">
        <f t="shared" si="18"/>
        <v>0</v>
      </c>
    </row>
    <row r="251" spans="1:14" x14ac:dyDescent="0.25">
      <c r="A251" s="52">
        <f t="shared" si="22"/>
        <v>28</v>
      </c>
      <c r="B251" s="334">
        <f t="shared" si="22"/>
        <v>28</v>
      </c>
      <c r="C251" s="1339">
        <f t="shared" si="11"/>
        <v>0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</v>
      </c>
      <c r="K251" s="1377">
        <f>IF(SUM(C251:I251)=0,0,SUM(C251:I251)+$I$83*(I203+J203)+(IF('S. Setup'!$J$82="yes",$I$72,0)*H203))</f>
        <v>0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</v>
      </c>
      <c r="M251" s="1680">
        <f t="shared" si="21"/>
        <v>0</v>
      </c>
      <c r="N251" s="1390">
        <f t="shared" si="18"/>
        <v>0</v>
      </c>
    </row>
    <row r="252" spans="1:14" x14ac:dyDescent="0.25">
      <c r="A252" s="52">
        <f t="shared" si="22"/>
        <v>29</v>
      </c>
      <c r="B252" s="334">
        <f t="shared" si="22"/>
        <v>29</v>
      </c>
      <c r="C252" s="1339">
        <f t="shared" si="11"/>
        <v>0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</v>
      </c>
      <c r="K252" s="1377">
        <f>IF(SUM(C252:I252)=0,0,SUM(C252:I252)+$I$83*(I204+J204)+(IF('S. Setup'!$J$82="yes",$I$72,0)*H204))</f>
        <v>0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</v>
      </c>
      <c r="M252" s="1680">
        <f t="shared" si="21"/>
        <v>0</v>
      </c>
      <c r="N252" s="1390">
        <f t="shared" si="18"/>
        <v>0</v>
      </c>
    </row>
    <row r="253" spans="1:14" x14ac:dyDescent="0.25">
      <c r="A253" s="52">
        <f t="shared" si="22"/>
        <v>30</v>
      </c>
      <c r="B253" s="334">
        <f t="shared" si="22"/>
        <v>30</v>
      </c>
      <c r="C253" s="1339">
        <f t="shared" si="11"/>
        <v>0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</v>
      </c>
      <c r="K253" s="1377">
        <f>IF(SUM(C253:I253)=0,0,SUM(C253:I253)+$I$83*(I205+J205)+(IF('S. Setup'!$J$82="yes",$I$72,0)*H205))</f>
        <v>0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</v>
      </c>
      <c r="M253" s="1680">
        <f t="shared" si="21"/>
        <v>0</v>
      </c>
      <c r="N253" s="1390">
        <f t="shared" si="18"/>
        <v>0</v>
      </c>
    </row>
    <row r="254" spans="1:14" x14ac:dyDescent="0.25">
      <c r="A254" s="52">
        <f t="shared" si="22"/>
        <v>31</v>
      </c>
      <c r="B254" s="334">
        <f t="shared" si="22"/>
        <v>31</v>
      </c>
      <c r="C254" s="1339">
        <f t="shared" si="11"/>
        <v>0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</v>
      </c>
      <c r="K254" s="1377">
        <f>IF(SUM(C254:I254)=0,0,SUM(C254:I254)+$I$83*(I206+J206)+(IF('S. Setup'!$J$82="yes",$I$72,0)*H206))</f>
        <v>0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</v>
      </c>
      <c r="M254" s="1680">
        <f t="shared" si="21"/>
        <v>0</v>
      </c>
      <c r="N254" s="1390">
        <f t="shared" si="18"/>
        <v>0</v>
      </c>
    </row>
    <row r="255" spans="1:14" x14ac:dyDescent="0.25">
      <c r="A255" s="52">
        <f t="shared" si="22"/>
        <v>32</v>
      </c>
      <c r="B255" s="334">
        <f t="shared" si="22"/>
        <v>32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33</v>
      </c>
      <c r="B256" s="334">
        <f t="shared" si="22"/>
        <v>33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34</v>
      </c>
      <c r="B257" s="334">
        <f t="shared" si="23"/>
        <v>34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35</v>
      </c>
      <c r="B258" s="334">
        <f t="shared" si="23"/>
        <v>35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36</v>
      </c>
      <c r="B259" s="335">
        <f t="shared" si="23"/>
        <v>36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60" sqref="J60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3419</v>
      </c>
    </row>
    <row r="48" spans="1:11" ht="15.75" thickTop="1" x14ac:dyDescent="0.25">
      <c r="A48" s="2171">
        <v>1</v>
      </c>
      <c r="B48" s="2194">
        <v>0</v>
      </c>
      <c r="C48" s="2195">
        <v>0</v>
      </c>
      <c r="D48" s="2196">
        <v>0</v>
      </c>
      <c r="E48" s="1924">
        <v>0</v>
      </c>
      <c r="F48" s="2162">
        <v>0</v>
      </c>
      <c r="G48" s="2617">
        <v>0</v>
      </c>
      <c r="H48" s="2195">
        <v>0</v>
      </c>
      <c r="I48" s="2196">
        <v>0</v>
      </c>
      <c r="J48" s="1924">
        <v>0</v>
      </c>
      <c r="K48" s="2164">
        <v>0</v>
      </c>
    </row>
    <row r="49" spans="1:12" x14ac:dyDescent="0.25">
      <c r="A49" s="2172">
        <v>2</v>
      </c>
      <c r="B49" s="2194">
        <v>0</v>
      </c>
      <c r="C49" s="2195">
        <v>0</v>
      </c>
      <c r="D49" s="2196">
        <v>0</v>
      </c>
      <c r="E49" s="1924">
        <v>0</v>
      </c>
      <c r="F49" s="2162">
        <v>0</v>
      </c>
      <c r="G49" s="2618">
        <v>0</v>
      </c>
      <c r="H49" s="2195">
        <v>0</v>
      </c>
      <c r="I49" s="2196">
        <v>0</v>
      </c>
      <c r="J49" s="1924">
        <v>0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0</v>
      </c>
      <c r="H50" s="2198">
        <v>0</v>
      </c>
      <c r="I50" s="2199">
        <v>0</v>
      </c>
      <c r="J50" s="2200">
        <v>0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0</v>
      </c>
      <c r="F54" s="2232"/>
      <c r="G54" s="2233" t="s">
        <v>2247</v>
      </c>
      <c r="H54" s="2228"/>
      <c r="I54" s="2229"/>
      <c r="J54" s="2234">
        <f>MAX('1. AgeData'!$D$28,MAX(H48:H50))</f>
        <v>0</v>
      </c>
      <c r="K54" s="2166"/>
    </row>
    <row r="55" spans="1:12" ht="16.5" thickTop="1" thickBot="1" x14ac:dyDescent="0.3">
      <c r="A55" s="2227"/>
      <c r="B55" s="3416" t="s">
        <v>3390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3420</v>
      </c>
      <c r="J67" s="2176" t="s">
        <v>3421</v>
      </c>
      <c r="K67" s="2184" t="s">
        <v>312</v>
      </c>
    </row>
    <row r="68" spans="1:11" ht="15.75" thickTop="1" x14ac:dyDescent="0.25">
      <c r="A68" s="3499">
        <f>'1. AgeData'!D27</f>
        <v>0</v>
      </c>
      <c r="B68" s="3500">
        <f>'1. AgeData'!D28</f>
        <v>0</v>
      </c>
      <c r="C68" s="3501">
        <f>IF(AND(A68&gt;=$B$48,A68&lt;=$C$48),($D$48*POWER((1+$E$48),(A68-$A$68))-$F$48),0)*IF(A68&lt;='1. AgeData'!$I$27,1,0)</f>
        <v>0</v>
      </c>
      <c r="D68" s="3502">
        <f>IF(AND(A68&gt;=$B$49,B68&lt;=$C$49),($D$49*POWER((1+$E$49),(A68-$A$68))-$F$49),0)*IF(A68&lt;='1. AgeData'!$I$27,1,0)</f>
        <v>0</v>
      </c>
      <c r="E68" s="3502">
        <f>IF(AND(A68&gt;=$B$50,C68&lt;=$C$50),($D$50*POWER((1+$E$50),(A68-$A$68))-$F$50),0)*IF(A68&lt;='1. AgeData'!$I$27,1,0)</f>
        <v>0</v>
      </c>
      <c r="F68" s="3503">
        <f>SUM(C68:E68)</f>
        <v>0</v>
      </c>
      <c r="G68" s="3504">
        <f>IF(AND(B68&gt;=$G$48,B68&lt;=$H$48),($I$48*POWER((1+$J$48),(B68-$B$68))-$K$48),0)*IF(B68&lt;='1. AgeData'!$I$28,1,0)</f>
        <v>0</v>
      </c>
      <c r="H68" s="3502">
        <f>IF(AND(B68&gt;=$G$49,B68&lt;=$H$49),($I$49*POWER((1+$J$49),(B68-$B$68))-$K$49),0)*IF(B68&lt;='1. AgeData'!$I$28,1,0)</f>
        <v>0</v>
      </c>
      <c r="I68" s="3502">
        <f>IF(AND(B68&gt;=$G$50,B68&lt;=$H$50),($I$50*POWER((1+$J$50),(B68-$B$68))-$K$50),0)*IF(B68&lt;='1. AgeData'!$I$28,1,0)</f>
        <v>0</v>
      </c>
      <c r="J68" s="3503">
        <f>SUM(G68:I68)</f>
        <v>0</v>
      </c>
      <c r="K68" s="3505">
        <f>F68+J68</f>
        <v>0</v>
      </c>
    </row>
    <row r="69" spans="1:11" x14ac:dyDescent="0.25">
      <c r="A69" s="3506">
        <f>A68+1</f>
        <v>1</v>
      </c>
      <c r="B69" s="3507">
        <f>B68+1</f>
        <v>1</v>
      </c>
      <c r="C69" s="3508">
        <f>IF(AND(A69&gt;=$B$48,A69&lt;=$C$48),($D$48*POWER((1+$E$48),(A69-$A$68))-$F$48),0)*IF(A69&lt;='1. AgeData'!$I$27,1,0)</f>
        <v>0</v>
      </c>
      <c r="D69" s="3509">
        <f>IF(AND(A69&gt;=$B$49,B69&lt;=$C$49),($D$49*POWER((1+$E$49),(A69-$A$68))-$F$49),0)*IF(A69&lt;='1. AgeData'!$I$27,1,0)</f>
        <v>0</v>
      </c>
      <c r="E69" s="3509">
        <f>IF(AND(A69&gt;=$B$50,C69&lt;=$C$50),($D$50*POWER((1+$E$50),(A69-$A$68))-$F$50),0)*IF(A69&lt;='1. AgeData'!$I$27,1,0)</f>
        <v>0</v>
      </c>
      <c r="F69" s="3510">
        <f t="shared" ref="F69:F104" si="0">SUM(C69:E69)</f>
        <v>0</v>
      </c>
      <c r="G69" s="3511">
        <f>IF(AND(B69&gt;=$G$48,B69&lt;=$H$48),($I$48*POWER((1+$J$48),(B69-$B$68))-$K$48),0)*IF(B69&lt;='1. AgeData'!$I$28,1,0)</f>
        <v>0</v>
      </c>
      <c r="H69" s="3509">
        <f>IF(AND(B69&gt;=$G$49,B69&lt;=$H$49),($I$49*POWER((1+$J$49),(B69-$B$68))-$K$49),0)*IF(B69&lt;='1. AgeData'!$I$28,1,0)</f>
        <v>0</v>
      </c>
      <c r="I69" s="3509">
        <f>IF(AND(B69&gt;=$G$50,B69&lt;=$H$50),($I$50*POWER((1+$J$50),(B69-$B$68))-$K$50),0)*IF(B69&lt;='1. AgeData'!$I$28,1,0)</f>
        <v>0</v>
      </c>
      <c r="J69" s="3510">
        <f t="shared" ref="J69:J104" si="1">SUM(G69:I69)</f>
        <v>0</v>
      </c>
      <c r="K69" s="3512">
        <f t="shared" ref="K69:K104" si="2">F69+J69</f>
        <v>0</v>
      </c>
    </row>
    <row r="70" spans="1:11" x14ac:dyDescent="0.25">
      <c r="A70" s="3506">
        <f t="shared" ref="A70:A93" si="3">A69+1</f>
        <v>2</v>
      </c>
      <c r="B70" s="3507">
        <f t="shared" ref="B70:B93" si="4">B69+1</f>
        <v>2</v>
      </c>
      <c r="C70" s="3508">
        <f>IF(AND(A70&gt;=$B$48,A70&lt;=$C$48),($D$48*POWER((1+$E$48),(A70-$A$68))-$F$48),0)*IF(A70&lt;='1. AgeData'!$I$27,1,0)</f>
        <v>0</v>
      </c>
      <c r="D70" s="3509">
        <f>IF(AND(A70&gt;=$B$49,B70&lt;=$C$49),($D$49*POWER((1+$E$49),(A70-$A$68))-$F$49),0)*IF(A70&lt;='1. AgeData'!$I$27,1,0)</f>
        <v>0</v>
      </c>
      <c r="E70" s="3509">
        <f>IF(AND(A70&gt;=$B$50,C70&lt;=$C$50),($D$50*POWER((1+$E$50),(A70-$A$68))-$F$50),0)*IF(A70&lt;='1. AgeData'!$I$27,1,0)</f>
        <v>0</v>
      </c>
      <c r="F70" s="3510">
        <f t="shared" si="0"/>
        <v>0</v>
      </c>
      <c r="G70" s="3511">
        <f>IF(AND(B70&gt;=$G$48,B70&lt;=$H$48),($I$48*POWER((1+$J$48),(B70-$B$68))-$K$48),0)*IF(B70&lt;='1. AgeData'!$I$28,1,0)</f>
        <v>0</v>
      </c>
      <c r="H70" s="3509">
        <f>IF(AND(B70&gt;=$G$49,B70&lt;=$H$49),($I$49*POWER((1+$J$49),(B70-$B$68))-$K$49),0)*IF(B70&lt;='1. AgeData'!$I$28,1,0)</f>
        <v>0</v>
      </c>
      <c r="I70" s="3509">
        <f>IF(AND(B70&gt;=$G$50,B70&lt;=$H$50),($I$50*POWER((1+$J$50),(B70-$B$68))-$K$50),0)*IF(B70&lt;='1. AgeData'!$I$28,1,0)</f>
        <v>0</v>
      </c>
      <c r="J70" s="3510">
        <f t="shared" si="1"/>
        <v>0</v>
      </c>
      <c r="K70" s="3512">
        <f t="shared" si="2"/>
        <v>0</v>
      </c>
    </row>
    <row r="71" spans="1:11" x14ac:dyDescent="0.25">
      <c r="A71" s="3506">
        <f t="shared" si="3"/>
        <v>3</v>
      </c>
      <c r="B71" s="3507">
        <f t="shared" si="4"/>
        <v>3</v>
      </c>
      <c r="C71" s="3508">
        <f>IF(AND(A71&gt;=$B$48,A71&lt;=$C$48),($D$48*POWER((1+$E$48),(A71-$A$68))-$F$48),0)*IF(A71&lt;='1. AgeData'!$I$27,1,0)</f>
        <v>0</v>
      </c>
      <c r="D71" s="3509">
        <f>IF(AND(A71&gt;=$B$49,B71&lt;=$C$49),($D$49*POWER((1+$E$49),(A71-$A$68))-$F$49),0)*IF(A71&lt;='1. AgeData'!$I$27,1,0)</f>
        <v>0</v>
      </c>
      <c r="E71" s="3509">
        <f>IF(AND(A71&gt;=$B$50,C71&lt;=$C$50),($D$50*POWER((1+$E$50),(A71-$A$68))-$F$50),0)*IF(A71&lt;='1. AgeData'!$I$27,1,0)</f>
        <v>0</v>
      </c>
      <c r="F71" s="3510">
        <f t="shared" si="0"/>
        <v>0</v>
      </c>
      <c r="G71" s="3511">
        <f>IF(AND(B71&gt;=$G$48,B71&lt;=$H$48),($I$48*POWER((1+$J$48),(B71-$B$68))-$K$48),0)*IF(B71&lt;='1. AgeData'!$I$28,1,0)</f>
        <v>0</v>
      </c>
      <c r="H71" s="3509">
        <f>IF(AND(B71&gt;=$G$49,B71&lt;=$H$49),($I$49*POWER((1+$J$49),(B71-$B$68))-$K$49),0)*IF(B71&lt;='1. AgeData'!$I$28,1,0)</f>
        <v>0</v>
      </c>
      <c r="I71" s="3509">
        <f>IF(AND(B71&gt;=$G$50,B71&lt;=$H$50),($I$50*POWER((1+$J$50),(B71-$B$68))-$K$50),0)*IF(B71&lt;='1. AgeData'!$I$28,1,0)</f>
        <v>0</v>
      </c>
      <c r="J71" s="3510">
        <f t="shared" si="1"/>
        <v>0</v>
      </c>
      <c r="K71" s="3512">
        <f t="shared" si="2"/>
        <v>0</v>
      </c>
    </row>
    <row r="72" spans="1:11" x14ac:dyDescent="0.25">
      <c r="A72" s="3506">
        <f t="shared" si="3"/>
        <v>4</v>
      </c>
      <c r="B72" s="3507">
        <f t="shared" si="4"/>
        <v>4</v>
      </c>
      <c r="C72" s="3508">
        <f>IF(AND(A72&gt;=$B$48,A72&lt;=$C$48),($D$48*POWER((1+$E$48),(A72-$A$68))-$F$48),0)*IF(A72&lt;='1. AgeData'!$I$27,1,0)</f>
        <v>0</v>
      </c>
      <c r="D72" s="3509">
        <f>IF(AND(A72&gt;=$B$49,B72&lt;=$C$49),($D$49*POWER((1+$E$49),(A72-$A$68))-$F$49),0)*IF(A72&lt;='1. AgeData'!$I$27,1,0)</f>
        <v>0</v>
      </c>
      <c r="E72" s="3509">
        <f>IF(AND(A72&gt;=$B$50,C72&lt;=$C$50),($D$50*POWER((1+$E$50),(A72-$A$68))-$F$50),0)*IF(A72&lt;='1. AgeData'!$I$27,1,0)</f>
        <v>0</v>
      </c>
      <c r="F72" s="3510">
        <f t="shared" si="0"/>
        <v>0</v>
      </c>
      <c r="G72" s="3511">
        <f>IF(AND(B72&gt;=$G$48,B72&lt;=$H$48),($I$48*POWER((1+$J$48),(B72-$B$68))-$K$48),0)*IF(B72&lt;='1. AgeData'!$I$28,1,0)</f>
        <v>0</v>
      </c>
      <c r="H72" s="3509">
        <f>IF(AND(B72&gt;=$G$49,B72&lt;=$H$49),($I$49*POWER((1+$J$49),(B72-$B$68))-$K$49),0)*IF(B72&lt;='1. AgeData'!$I$28,1,0)</f>
        <v>0</v>
      </c>
      <c r="I72" s="3509">
        <f>IF(AND(B72&gt;=$G$50,B72&lt;=$H$50),($I$50*POWER((1+$J$50),(B72-$B$68))-$K$50),0)*IF(B72&lt;='1. AgeData'!$I$28,1,0)</f>
        <v>0</v>
      </c>
      <c r="J72" s="3510">
        <f t="shared" si="1"/>
        <v>0</v>
      </c>
      <c r="K72" s="3512">
        <f t="shared" si="2"/>
        <v>0</v>
      </c>
    </row>
    <row r="73" spans="1:11" x14ac:dyDescent="0.25">
      <c r="A73" s="3506">
        <f t="shared" si="3"/>
        <v>5</v>
      </c>
      <c r="B73" s="3507">
        <f t="shared" si="4"/>
        <v>5</v>
      </c>
      <c r="C73" s="3508">
        <f>IF(AND(A73&gt;=$B$48,A73&lt;=$C$48),($D$48*POWER((1+$E$48),(A73-$A$68))-$F$48),0)*IF(A73&lt;='1. AgeData'!$I$27,1,0)</f>
        <v>0</v>
      </c>
      <c r="D73" s="3509">
        <f>IF(AND(A73&gt;=$B$49,B73&lt;=$C$49),($D$49*POWER((1+$E$49),(A73-$A$68))-$F$49),0)*IF(A73&lt;='1. AgeData'!$I$27,1,0)</f>
        <v>0</v>
      </c>
      <c r="E73" s="3509">
        <f>IF(AND(A73&gt;=$B$50,C73&lt;=$C$50),($D$50*POWER((1+$E$50),(A73-$A$68))-$F$50),0)*IF(A73&lt;='1. AgeData'!$I$27,1,0)</f>
        <v>0</v>
      </c>
      <c r="F73" s="3510">
        <f t="shared" si="0"/>
        <v>0</v>
      </c>
      <c r="G73" s="3511">
        <f>IF(AND(B73&gt;=$G$48,B73&lt;=$H$48),($I$48*POWER((1+$J$48),(B73-$B$68))-$K$48),0)*IF(B73&lt;='1. AgeData'!$I$28,1,0)</f>
        <v>0</v>
      </c>
      <c r="H73" s="3509">
        <f>IF(AND(B73&gt;=$G$49,B73&lt;=$H$49),($I$49*POWER((1+$J$49),(B73-$B$68))-$K$49),0)*IF(B73&lt;='1. AgeData'!$I$28,1,0)</f>
        <v>0</v>
      </c>
      <c r="I73" s="3509">
        <f>IF(AND(B73&gt;=$G$50,B73&lt;=$H$50),($I$50*POWER((1+$J$50),(B73-$B$68))-$K$50),0)*IF(B73&lt;='1. AgeData'!$I$28,1,0)</f>
        <v>0</v>
      </c>
      <c r="J73" s="3510">
        <f t="shared" si="1"/>
        <v>0</v>
      </c>
      <c r="K73" s="3512">
        <f t="shared" si="2"/>
        <v>0</v>
      </c>
    </row>
    <row r="74" spans="1:11" x14ac:dyDescent="0.25">
      <c r="A74" s="3506">
        <f t="shared" si="3"/>
        <v>6</v>
      </c>
      <c r="B74" s="3507">
        <f t="shared" si="4"/>
        <v>6</v>
      </c>
      <c r="C74" s="3508">
        <f>IF(AND(A74&gt;=$B$48,A74&lt;=$C$48),($D$48*POWER((1+$E$48),(A74-$A$68))-$F$48),0)*IF(A74&lt;='1. AgeData'!$I$27,1,0)</f>
        <v>0</v>
      </c>
      <c r="D74" s="3509">
        <f>IF(AND(A74&gt;=$B$49,B74&lt;=$C$49),($D$49*POWER((1+$E$49),(A74-$A$68))-$F$49),0)*IF(A74&lt;='1. AgeData'!$I$27,1,0)</f>
        <v>0</v>
      </c>
      <c r="E74" s="3509">
        <f>IF(AND(A74&gt;=$B$50,C74&lt;=$C$50),($D$50*POWER((1+$E$50),(A74-$A$68))-$F$50),0)*IF(A74&lt;='1. AgeData'!$I$27,1,0)</f>
        <v>0</v>
      </c>
      <c r="F74" s="3510">
        <f t="shared" si="0"/>
        <v>0</v>
      </c>
      <c r="G74" s="3511">
        <f>IF(AND(B74&gt;=$G$48,B74&lt;=$H$48),($I$48*POWER((1+$J$48),(B74-$B$68))-$K$48),0)*IF(B74&lt;='1. AgeData'!$I$28,1,0)</f>
        <v>0</v>
      </c>
      <c r="H74" s="3509">
        <f>IF(AND(B74&gt;=$G$49,B74&lt;=$H$49),($I$49*POWER((1+$J$49),(B74-$B$68))-$K$49),0)*IF(B74&lt;='1. AgeData'!$I$28,1,0)</f>
        <v>0</v>
      </c>
      <c r="I74" s="3509">
        <f>IF(AND(B74&gt;=$G$50,B74&lt;=$H$50),($I$50*POWER((1+$J$50),(B74-$B$68))-$K$50),0)*IF(B74&lt;='1. AgeData'!$I$28,1,0)</f>
        <v>0</v>
      </c>
      <c r="J74" s="3510">
        <f t="shared" si="1"/>
        <v>0</v>
      </c>
      <c r="K74" s="3512">
        <f t="shared" si="2"/>
        <v>0</v>
      </c>
    </row>
    <row r="75" spans="1:11" x14ac:dyDescent="0.25">
      <c r="A75" s="3506">
        <f t="shared" si="3"/>
        <v>7</v>
      </c>
      <c r="B75" s="3507">
        <f t="shared" si="4"/>
        <v>7</v>
      </c>
      <c r="C75" s="3508">
        <f>IF(AND(A75&gt;=$B$48,A75&lt;=$C$48),($D$48*POWER((1+$E$48),(A75-$A$68))-$F$48),0)*IF(A75&lt;='1. AgeData'!$I$27,1,0)</f>
        <v>0</v>
      </c>
      <c r="D75" s="3509">
        <f>IF(AND(A75&gt;=$B$49,B75&lt;=$C$49),($D$49*POWER((1+$E$49),(A75-$A$68))-$F$49),0)*IF(A75&lt;='1. AgeData'!$I$27,1,0)</f>
        <v>0</v>
      </c>
      <c r="E75" s="3509">
        <f>IF(AND(A75&gt;=$B$50,C75&lt;=$C$50),($D$50*POWER((1+$E$50),(A75-$A$68))-$F$50),0)*IF(A75&lt;='1. AgeData'!$I$27,1,0)</f>
        <v>0</v>
      </c>
      <c r="F75" s="3510">
        <f t="shared" si="0"/>
        <v>0</v>
      </c>
      <c r="G75" s="3511">
        <f>IF(AND(B75&gt;=$G$48,B75&lt;=$H$48),($I$48*POWER((1+$J$48),(B75-$B$68))-$K$48),0)*IF(B75&lt;='1. AgeData'!$I$28,1,0)</f>
        <v>0</v>
      </c>
      <c r="H75" s="3509">
        <f>IF(AND(B75&gt;=$G$49,B75&lt;=$H$49),($I$49*POWER((1+$J$49),(B75-$B$68))-$K$49),0)*IF(B75&lt;='1. AgeData'!$I$28,1,0)</f>
        <v>0</v>
      </c>
      <c r="I75" s="3509">
        <f>IF(AND(B75&gt;=$G$50,B75&lt;=$H$50),($I$50*POWER((1+$J$50),(B75-$B$68))-$K$50),0)*IF(B75&lt;='1. AgeData'!$I$28,1,0)</f>
        <v>0</v>
      </c>
      <c r="J75" s="3510">
        <f t="shared" si="1"/>
        <v>0</v>
      </c>
      <c r="K75" s="3512">
        <f t="shared" si="2"/>
        <v>0</v>
      </c>
    </row>
    <row r="76" spans="1:11" x14ac:dyDescent="0.25">
      <c r="A76" s="3506">
        <f t="shared" si="3"/>
        <v>8</v>
      </c>
      <c r="B76" s="3507">
        <f t="shared" si="4"/>
        <v>8</v>
      </c>
      <c r="C76" s="3508">
        <f>IF(AND(A76&gt;=$B$48,A76&lt;=$C$48),($D$48*POWER((1+$E$48),(A76-$A$68))-$F$48),0)*IF(A76&lt;='1. AgeData'!$I$27,1,0)</f>
        <v>0</v>
      </c>
      <c r="D76" s="3509">
        <f>IF(AND(A76&gt;=$B$49,B76&lt;=$C$49),($D$49*POWER((1+$E$49),(A76-$A$68))-$F$49),0)*IF(A76&lt;='1. AgeData'!$I$27,1,0)</f>
        <v>0</v>
      </c>
      <c r="E76" s="3509">
        <f>IF(AND(A76&gt;=$B$50,C76&lt;=$C$50),($D$50*POWER((1+$E$50),(A76-$A$68))-$F$50),0)*IF(A76&lt;='1. AgeData'!$I$27,1,0)</f>
        <v>0</v>
      </c>
      <c r="F76" s="3510">
        <f t="shared" si="0"/>
        <v>0</v>
      </c>
      <c r="G76" s="3511">
        <f>IF(AND(B76&gt;=$G$48,B76&lt;=$H$48),($I$48*POWER((1+$J$48),(B76-$B$68))-$K$48),0)*IF(B76&lt;='1. AgeData'!$I$28,1,0)</f>
        <v>0</v>
      </c>
      <c r="H76" s="3509">
        <f>IF(AND(B76&gt;=$G$49,B76&lt;=$H$49),($I$49*POWER((1+$J$49),(B76-$B$68))-$K$49),0)*IF(B76&lt;='1. AgeData'!$I$28,1,0)</f>
        <v>0</v>
      </c>
      <c r="I76" s="3509">
        <f>IF(AND(B76&gt;=$G$50,B76&lt;=$H$50),($I$50*POWER((1+$J$50),(B76-$B$68))-$K$50),0)*IF(B76&lt;='1. AgeData'!$I$28,1,0)</f>
        <v>0</v>
      </c>
      <c r="J76" s="3510">
        <f t="shared" si="1"/>
        <v>0</v>
      </c>
      <c r="K76" s="3512">
        <f t="shared" si="2"/>
        <v>0</v>
      </c>
    </row>
    <row r="77" spans="1:11" x14ac:dyDescent="0.25">
      <c r="A77" s="3506">
        <f t="shared" si="3"/>
        <v>9</v>
      </c>
      <c r="B77" s="3507">
        <f t="shared" si="4"/>
        <v>9</v>
      </c>
      <c r="C77" s="3508">
        <f>IF(AND(A77&gt;=$B$48,A77&lt;=$C$48),($D$48*POWER((1+$E$48),(A77-$A$68))-$F$48),0)*IF(A77&lt;='1. AgeData'!$I$27,1,0)</f>
        <v>0</v>
      </c>
      <c r="D77" s="3509">
        <f>IF(AND(A77&gt;=$B$49,B77&lt;=$C$49),($D$49*POWER((1+$E$49),(A77-$A$68))-$F$49),0)*IF(A77&lt;='1. AgeData'!$I$27,1,0)</f>
        <v>0</v>
      </c>
      <c r="E77" s="3509">
        <f>IF(AND(A77&gt;=$B$50,C77&lt;=$C$50),($D$50*POWER((1+$E$50),(A77-$A$68))-$F$50),0)*IF(A77&lt;='1. AgeData'!$I$27,1,0)</f>
        <v>0</v>
      </c>
      <c r="F77" s="3510">
        <f t="shared" si="0"/>
        <v>0</v>
      </c>
      <c r="G77" s="3511">
        <f>IF(AND(B77&gt;=$G$48,B77&lt;=$H$48),($I$48*POWER((1+$J$48),(B77-$B$68))-$K$48),0)*IF(B77&lt;='1. AgeData'!$I$28,1,0)</f>
        <v>0</v>
      </c>
      <c r="H77" s="3509">
        <f>IF(AND(B77&gt;=$G$49,B77&lt;=$H$49),($I$49*POWER((1+$J$49),(B77-$B$68))-$K$49),0)*IF(B77&lt;='1. AgeData'!$I$28,1,0)</f>
        <v>0</v>
      </c>
      <c r="I77" s="3509">
        <f>IF(AND(B77&gt;=$G$50,B77&lt;=$H$50),($I$50*POWER((1+$J$50),(B77-$B$68))-$K$50),0)*IF(B77&lt;='1. AgeData'!$I$28,1,0)</f>
        <v>0</v>
      </c>
      <c r="J77" s="3510">
        <f t="shared" si="1"/>
        <v>0</v>
      </c>
      <c r="K77" s="3512">
        <f t="shared" si="2"/>
        <v>0</v>
      </c>
    </row>
    <row r="78" spans="1:11" x14ac:dyDescent="0.25">
      <c r="A78" s="3506">
        <f t="shared" si="3"/>
        <v>10</v>
      </c>
      <c r="B78" s="3507">
        <f t="shared" si="4"/>
        <v>10</v>
      </c>
      <c r="C78" s="3508">
        <f>IF(AND(A78&gt;=$B$48,A78&lt;=$C$48),($D$48*POWER((1+$E$48),(A78-$A$68))-$F$48),0)*IF(A78&lt;='1. AgeData'!$I$27,1,0)</f>
        <v>0</v>
      </c>
      <c r="D78" s="3509">
        <f>IF(AND(A78&gt;=$B$49,B78&lt;=$C$49),($D$49*POWER((1+$E$49),(A78-$A$68))-$F$49),0)*IF(A78&lt;='1. AgeData'!$I$27,1,0)</f>
        <v>0</v>
      </c>
      <c r="E78" s="3509">
        <f>IF(AND(A78&gt;=$B$50,C78&lt;=$C$50),($D$50*POWER((1+$E$50),(A78-$A$68))-$F$50),0)*IF(A78&lt;='1. AgeData'!$I$27,1,0)</f>
        <v>0</v>
      </c>
      <c r="F78" s="3510">
        <f t="shared" si="0"/>
        <v>0</v>
      </c>
      <c r="G78" s="3511">
        <f>IF(AND(B78&gt;=$G$48,B78&lt;=$H$48),($I$48*POWER((1+$J$48),(B78-$B$68))-$K$48),0)*IF(B78&lt;='1. AgeData'!$I$28,1,0)</f>
        <v>0</v>
      </c>
      <c r="H78" s="3509">
        <f>IF(AND(B78&gt;=$G$49,B78&lt;=$H$49),($I$49*POWER((1+$J$49),(B78-$B$68))-$K$49),0)*IF(B78&lt;='1. AgeData'!$I$28,1,0)</f>
        <v>0</v>
      </c>
      <c r="I78" s="3509">
        <f>IF(AND(B78&gt;=$G$50,B78&lt;=$H$50),($I$50*POWER((1+$J$50),(B78-$B$68))-$K$50),0)*IF(B78&lt;='1. AgeData'!$I$28,1,0)</f>
        <v>0</v>
      </c>
      <c r="J78" s="3510">
        <f t="shared" si="1"/>
        <v>0</v>
      </c>
      <c r="K78" s="3512">
        <f t="shared" si="2"/>
        <v>0</v>
      </c>
    </row>
    <row r="79" spans="1:11" x14ac:dyDescent="0.25">
      <c r="A79" s="3506">
        <f t="shared" si="3"/>
        <v>11</v>
      </c>
      <c r="B79" s="3507">
        <f t="shared" si="4"/>
        <v>11</v>
      </c>
      <c r="C79" s="3508">
        <f>IF(AND(A79&gt;=$B$48,A79&lt;=$C$48),($D$48*POWER((1+$E$48),(A79-$A$68))-$F$48),0)*IF(A79&lt;='1. AgeData'!$I$27,1,0)</f>
        <v>0</v>
      </c>
      <c r="D79" s="3509">
        <f>IF(AND(A79&gt;=$B$49,B79&lt;=$C$49),($D$49*POWER((1+$E$49),(A79-$A$68))-$F$49),0)*IF(A79&lt;='1. AgeData'!$I$27,1,0)</f>
        <v>0</v>
      </c>
      <c r="E79" s="3509">
        <f>IF(AND(A79&gt;=$B$50,C79&lt;=$C$50),($D$50*POWER((1+$E$50),(A79-$A$68))-$F$50),0)*IF(A79&lt;='1. AgeData'!$I$27,1,0)</f>
        <v>0</v>
      </c>
      <c r="F79" s="3510">
        <f t="shared" si="0"/>
        <v>0</v>
      </c>
      <c r="G79" s="3511">
        <f>IF(AND(B79&gt;=$G$48,B79&lt;=$H$48),($I$48*POWER((1+$J$48),(B79-$B$68))-$K$48),0)*IF(B79&lt;='1. AgeData'!$I$28,1,0)</f>
        <v>0</v>
      </c>
      <c r="H79" s="3509">
        <f>IF(AND(B79&gt;=$G$49,B79&lt;=$H$49),($I$49*POWER((1+$J$49),(B79-$B$68))-$K$49),0)*IF(B79&lt;='1. AgeData'!$I$28,1,0)</f>
        <v>0</v>
      </c>
      <c r="I79" s="3509">
        <f>IF(AND(B79&gt;=$G$50,B79&lt;=$H$50),($I$50*POWER((1+$J$50),(B79-$B$68))-$K$50),0)*IF(B79&lt;='1. AgeData'!$I$28,1,0)</f>
        <v>0</v>
      </c>
      <c r="J79" s="3510">
        <f t="shared" si="1"/>
        <v>0</v>
      </c>
      <c r="K79" s="3512">
        <f t="shared" si="2"/>
        <v>0</v>
      </c>
    </row>
    <row r="80" spans="1:11" x14ac:dyDescent="0.25">
      <c r="A80" s="3506">
        <f t="shared" si="3"/>
        <v>12</v>
      </c>
      <c r="B80" s="3507">
        <f t="shared" si="4"/>
        <v>12</v>
      </c>
      <c r="C80" s="3508">
        <f>IF(AND(A80&gt;=$B$48,A80&lt;=$C$48),($D$48*POWER((1+$E$48),(A80-$A$68))-$F$48),0)*IF(A80&lt;='1. AgeData'!$I$27,1,0)</f>
        <v>0</v>
      </c>
      <c r="D80" s="3509">
        <f>IF(AND(A80&gt;=$B$49,B80&lt;=$C$49),($D$49*POWER((1+$E$49),(A80-$A$68))-$F$49),0)*IF(A80&lt;='1. AgeData'!$I$27,1,0)</f>
        <v>0</v>
      </c>
      <c r="E80" s="3509">
        <f>IF(AND(A80&gt;=$B$50,C80&lt;=$C$50),($D$50*POWER((1+$E$50),(A80-$A$68))-$F$50),0)*IF(A80&lt;='1. AgeData'!$I$27,1,0)</f>
        <v>0</v>
      </c>
      <c r="F80" s="3510">
        <f t="shared" si="0"/>
        <v>0</v>
      </c>
      <c r="G80" s="3511">
        <f>IF(AND(B80&gt;=$G$48,B80&lt;=$H$48),($I$48*POWER((1+$J$48),(B80-$B$68))-$K$48),0)*IF(B80&lt;='1. AgeData'!$I$28,1,0)</f>
        <v>0</v>
      </c>
      <c r="H80" s="3509">
        <f>IF(AND(B80&gt;=$G$49,B80&lt;=$H$49),($I$49*POWER((1+$J$49),(B80-$B$68))-$K$49),0)*IF(B80&lt;='1. AgeData'!$I$28,1,0)</f>
        <v>0</v>
      </c>
      <c r="I80" s="3509">
        <f>IF(AND(B80&gt;=$G$50,B80&lt;=$H$50),($I$50*POWER((1+$J$50),(B80-$B$68))-$K$50),0)*IF(B80&lt;='1. AgeData'!$I$28,1,0)</f>
        <v>0</v>
      </c>
      <c r="J80" s="3510">
        <f t="shared" si="1"/>
        <v>0</v>
      </c>
      <c r="K80" s="3512">
        <f t="shared" si="2"/>
        <v>0</v>
      </c>
    </row>
    <row r="81" spans="1:11" x14ac:dyDescent="0.25">
      <c r="A81" s="3506">
        <f t="shared" si="3"/>
        <v>13</v>
      </c>
      <c r="B81" s="3507">
        <f t="shared" si="4"/>
        <v>13</v>
      </c>
      <c r="C81" s="3508">
        <f>IF(AND(A81&gt;=$B$48,A81&lt;=$C$48),($D$48*POWER((1+$E$48),(A81-$A$68))-$F$48),0)*IF(A81&lt;='1. AgeData'!$I$27,1,0)</f>
        <v>0</v>
      </c>
      <c r="D81" s="3509">
        <f>IF(AND(A81&gt;=$B$49,B81&lt;=$C$49),($D$49*POWER((1+$E$49),(A81-$A$68))-$F$49),0)*IF(A81&lt;='1. AgeData'!$I$27,1,0)</f>
        <v>0</v>
      </c>
      <c r="E81" s="3509">
        <f>IF(AND(A81&gt;=$B$50,C81&lt;=$C$50),($D$50*POWER((1+$E$50),(A81-$A$68))-$F$50),0)*IF(A81&lt;='1. AgeData'!$I$27,1,0)</f>
        <v>0</v>
      </c>
      <c r="F81" s="3510">
        <f t="shared" si="0"/>
        <v>0</v>
      </c>
      <c r="G81" s="3511">
        <f>IF(AND(B81&gt;=$G$48,B81&lt;=$H$48),($I$48*POWER((1+$J$48),(B81-$B$68))-$K$48),0)*IF(B81&lt;='1. AgeData'!$I$28,1,0)</f>
        <v>0</v>
      </c>
      <c r="H81" s="3509">
        <f>IF(AND(B81&gt;=$G$49,B81&lt;=$H$49),($I$49*POWER((1+$J$49),(B81-$B$68))-$K$49),0)*IF(B81&lt;='1. AgeData'!$I$28,1,0)</f>
        <v>0</v>
      </c>
      <c r="I81" s="3509">
        <f>IF(AND(B81&gt;=$G$50,B81&lt;=$H$50),($I$50*POWER((1+$J$50),(B81-$B$68))-$K$50),0)*IF(B81&lt;='1. AgeData'!$I$28,1,0)</f>
        <v>0</v>
      </c>
      <c r="J81" s="3510">
        <f t="shared" si="1"/>
        <v>0</v>
      </c>
      <c r="K81" s="3512">
        <f t="shared" si="2"/>
        <v>0</v>
      </c>
    </row>
    <row r="82" spans="1:11" x14ac:dyDescent="0.25">
      <c r="A82" s="3506">
        <f t="shared" si="3"/>
        <v>14</v>
      </c>
      <c r="B82" s="3507">
        <f t="shared" si="4"/>
        <v>14</v>
      </c>
      <c r="C82" s="3508">
        <f>IF(AND(A82&gt;=$B$48,A82&lt;=$C$48),($D$48*POWER((1+$E$48),(A82-$A$68))-$F$48),0)*IF(A82&lt;='1. AgeData'!$I$27,1,0)</f>
        <v>0</v>
      </c>
      <c r="D82" s="3509">
        <f>IF(AND(A82&gt;=$B$49,B82&lt;=$C$49),($D$49*POWER((1+$E$49),(A82-$A$68))-$F$49),0)*IF(A82&lt;='1. AgeData'!$I$27,1,0)</f>
        <v>0</v>
      </c>
      <c r="E82" s="3509">
        <f>IF(AND(A82&gt;=$B$50,C82&lt;=$C$50),($D$50*POWER((1+$E$50),(A82-$A$68))-$F$50),0)*IF(A82&lt;='1. AgeData'!$I$27,1,0)</f>
        <v>0</v>
      </c>
      <c r="F82" s="3510">
        <f t="shared" si="0"/>
        <v>0</v>
      </c>
      <c r="G82" s="3511">
        <f>IF(AND(B82&gt;=$G$48,B82&lt;=$H$48),($I$48*POWER((1+$J$48),(B82-$B$68))-$K$48),0)*IF(B82&lt;='1. AgeData'!$I$28,1,0)</f>
        <v>0</v>
      </c>
      <c r="H82" s="3509">
        <f>IF(AND(B82&gt;=$G$49,B82&lt;=$H$49),($I$49*POWER((1+$J$49),(B82-$B$68))-$K$49),0)*IF(B82&lt;='1. AgeData'!$I$28,1,0)</f>
        <v>0</v>
      </c>
      <c r="I82" s="3509">
        <f>IF(AND(B82&gt;=$G$50,B82&lt;=$H$50),($I$50*POWER((1+$J$50),(B82-$B$68))-$K$50),0)*IF(B82&lt;='1. AgeData'!$I$28,1,0)</f>
        <v>0</v>
      </c>
      <c r="J82" s="3510">
        <f t="shared" si="1"/>
        <v>0</v>
      </c>
      <c r="K82" s="3512">
        <f t="shared" si="2"/>
        <v>0</v>
      </c>
    </row>
    <row r="83" spans="1:11" x14ac:dyDescent="0.25">
      <c r="A83" s="3506">
        <f t="shared" si="3"/>
        <v>15</v>
      </c>
      <c r="B83" s="3507">
        <f t="shared" si="4"/>
        <v>15</v>
      </c>
      <c r="C83" s="3508">
        <f>IF(AND(A83&gt;=$B$48,A83&lt;=$C$48),($D$48*POWER((1+$E$48),(A83-$A$68))-$F$48),0)*IF(A83&lt;='1. AgeData'!$I$27,1,0)</f>
        <v>0</v>
      </c>
      <c r="D83" s="3509">
        <f>IF(AND(A83&gt;=$B$49,B83&lt;=$C$49),($D$49*POWER((1+$E$49),(A83-$A$68))-$F$49),0)*IF(A83&lt;='1. AgeData'!$I$27,1,0)</f>
        <v>0</v>
      </c>
      <c r="E83" s="3509">
        <f>IF(AND(A83&gt;=$B$50,C83&lt;=$C$50),($D$50*POWER((1+$E$50),(A83-$A$68))-$F$50),0)*IF(A83&lt;='1. AgeData'!$I$27,1,0)</f>
        <v>0</v>
      </c>
      <c r="F83" s="3510">
        <f t="shared" si="0"/>
        <v>0</v>
      </c>
      <c r="G83" s="3511">
        <f>IF(AND(B83&gt;=$G$48,B83&lt;=$H$48),($I$48*POWER((1+$J$48),(B83-$B$68))-$K$48),0)*IF(B83&lt;='1. AgeData'!$I$28,1,0)</f>
        <v>0</v>
      </c>
      <c r="H83" s="3509">
        <f>IF(AND(B83&gt;=$G$49,B83&lt;=$H$49),($I$49*POWER((1+$J$49),(B83-$B$68))-$K$49),0)*IF(B83&lt;='1. AgeData'!$I$28,1,0)</f>
        <v>0</v>
      </c>
      <c r="I83" s="3509">
        <f>IF(AND(B83&gt;=$G$50,B83&lt;=$H$50),($I$50*POWER((1+$J$50),(B83-$B$68))-$K$50),0)*IF(B83&lt;='1. AgeData'!$I$28,1,0)</f>
        <v>0</v>
      </c>
      <c r="J83" s="3510">
        <f t="shared" si="1"/>
        <v>0</v>
      </c>
      <c r="K83" s="3512">
        <f t="shared" si="2"/>
        <v>0</v>
      </c>
    </row>
    <row r="84" spans="1:11" x14ac:dyDescent="0.25">
      <c r="A84" s="3506">
        <f t="shared" si="3"/>
        <v>16</v>
      </c>
      <c r="B84" s="3507">
        <f t="shared" si="4"/>
        <v>16</v>
      </c>
      <c r="C84" s="3508">
        <f>IF(AND(A84&gt;=$B$48,A84&lt;=$C$48),($D$48*POWER((1+$E$48),(A84-$A$68))-$F$48),0)*IF(A84&lt;='1. AgeData'!$I$27,1,0)</f>
        <v>0</v>
      </c>
      <c r="D84" s="3509">
        <f>IF(AND(A84&gt;=$B$49,B84&lt;=$C$49),($D$49*POWER((1+$E$49),(A84-$A$68))-$F$49),0)*IF(A84&lt;='1. AgeData'!$I$27,1,0)</f>
        <v>0</v>
      </c>
      <c r="E84" s="3509">
        <f>IF(AND(A84&gt;=$B$50,C84&lt;=$C$50),($D$50*POWER((1+$E$50),(A84-$A$68))-$F$50),0)*IF(A84&lt;='1. AgeData'!$I$27,1,0)</f>
        <v>0</v>
      </c>
      <c r="F84" s="3510">
        <f t="shared" si="0"/>
        <v>0</v>
      </c>
      <c r="G84" s="3511">
        <f>IF(AND(B84&gt;=$G$48,B84&lt;=$H$48),($I$48*POWER((1+$J$48),(B84-$B$68))-$K$48),0)*IF(B84&lt;='1. AgeData'!$I$28,1,0)</f>
        <v>0</v>
      </c>
      <c r="H84" s="3509">
        <f>IF(AND(B84&gt;=$G$49,B84&lt;=$H$49),($I$49*POWER((1+$J$49),(B84-$B$68))-$K$49),0)*IF(B84&lt;='1. AgeData'!$I$28,1,0)</f>
        <v>0</v>
      </c>
      <c r="I84" s="3509">
        <f>IF(AND(B84&gt;=$G$50,B84&lt;=$H$50),($I$50*POWER((1+$J$50),(B84-$B$68))-$K$50),0)*IF(B84&lt;='1. AgeData'!$I$28,1,0)</f>
        <v>0</v>
      </c>
      <c r="J84" s="3510">
        <f t="shared" si="1"/>
        <v>0</v>
      </c>
      <c r="K84" s="3512">
        <f t="shared" si="2"/>
        <v>0</v>
      </c>
    </row>
    <row r="85" spans="1:11" x14ac:dyDescent="0.25">
      <c r="A85" s="3506">
        <f t="shared" si="3"/>
        <v>17</v>
      </c>
      <c r="B85" s="3507">
        <f t="shared" si="4"/>
        <v>17</v>
      </c>
      <c r="C85" s="3508">
        <f>IF(AND(A85&gt;=$B$48,A85&lt;=$C$48),($D$48*POWER((1+$E$48),(A85-$A$68))-$F$48),0)*IF(A85&lt;='1. AgeData'!$I$27,1,0)</f>
        <v>0</v>
      </c>
      <c r="D85" s="3509">
        <f>IF(AND(A85&gt;=$B$49,B85&lt;=$C$49),($D$49*POWER((1+$E$49),(A85-$A$68))-$F$49),0)*IF(A85&lt;='1. AgeData'!$I$27,1,0)</f>
        <v>0</v>
      </c>
      <c r="E85" s="3509">
        <f>IF(AND(A85&gt;=$B$50,C85&lt;=$C$50),($D$50*POWER((1+$E$50),(A85-$A$68))-$F$50),0)*IF(A85&lt;='1. AgeData'!$I$27,1,0)</f>
        <v>0</v>
      </c>
      <c r="F85" s="3510">
        <f t="shared" si="0"/>
        <v>0</v>
      </c>
      <c r="G85" s="3511">
        <f>IF(AND(B85&gt;=$G$48,B85&lt;=$H$48),($I$48*POWER((1+$J$48),(B85-$B$68))-$K$48),0)*IF(B85&lt;='1. AgeData'!$I$28,1,0)</f>
        <v>0</v>
      </c>
      <c r="H85" s="3509">
        <f>IF(AND(B85&gt;=$G$49,B85&lt;=$H$49),($I$49*POWER((1+$J$49),(B85-$B$68))-$K$49),0)*IF(B85&lt;='1. AgeData'!$I$28,1,0)</f>
        <v>0</v>
      </c>
      <c r="I85" s="3509">
        <f>IF(AND(B85&gt;=$G$50,B85&lt;=$H$50),($I$50*POWER((1+$J$50),(B85-$B$68))-$K$50),0)*IF(B85&lt;='1. AgeData'!$I$28,1,0)</f>
        <v>0</v>
      </c>
      <c r="J85" s="3510">
        <f t="shared" si="1"/>
        <v>0</v>
      </c>
      <c r="K85" s="3512">
        <f t="shared" si="2"/>
        <v>0</v>
      </c>
    </row>
    <row r="86" spans="1:11" x14ac:dyDescent="0.25">
      <c r="A86" s="3506">
        <f t="shared" si="3"/>
        <v>18</v>
      </c>
      <c r="B86" s="3507">
        <f t="shared" si="4"/>
        <v>18</v>
      </c>
      <c r="C86" s="3508">
        <f>IF(AND(A86&gt;=$B$48,A86&lt;=$C$48),($D$48*POWER((1+$E$48),(A86-$A$68))-$F$48),0)*IF(A86&lt;='1. AgeData'!$I$27,1,0)</f>
        <v>0</v>
      </c>
      <c r="D86" s="3509">
        <f>IF(AND(A86&gt;=$B$49,B86&lt;=$C$49),($D$49*POWER((1+$E$49),(A86-$A$68))-$F$49),0)*IF(A86&lt;='1. AgeData'!$I$27,1,0)</f>
        <v>0</v>
      </c>
      <c r="E86" s="3509">
        <f>IF(AND(A86&gt;=$B$50,C86&lt;=$C$50),($D$50*POWER((1+$E$50),(A86-$A$68))-$F$50),0)*IF(A86&lt;='1. AgeData'!$I$27,1,0)</f>
        <v>0</v>
      </c>
      <c r="F86" s="3510">
        <f t="shared" si="0"/>
        <v>0</v>
      </c>
      <c r="G86" s="3511">
        <f>IF(AND(B86&gt;=$G$48,B86&lt;=$H$48),($I$48*POWER((1+$J$48),(B86-$B$68))-$K$48),0)*IF(B86&lt;='1. AgeData'!$I$28,1,0)</f>
        <v>0</v>
      </c>
      <c r="H86" s="3509">
        <f>IF(AND(B86&gt;=$G$49,B86&lt;=$H$49),($I$49*POWER((1+$J$49),(B86-$B$68))-$K$49),0)*IF(B86&lt;='1. AgeData'!$I$28,1,0)</f>
        <v>0</v>
      </c>
      <c r="I86" s="3509">
        <f>IF(AND(B86&gt;=$G$50,B86&lt;=$H$50),($I$50*POWER((1+$J$50),(B86-$B$68))-$K$50),0)*IF(B86&lt;='1. AgeData'!$I$28,1,0)</f>
        <v>0</v>
      </c>
      <c r="J86" s="3510">
        <f t="shared" si="1"/>
        <v>0</v>
      </c>
      <c r="K86" s="3512">
        <f t="shared" si="2"/>
        <v>0</v>
      </c>
    </row>
    <row r="87" spans="1:11" x14ac:dyDescent="0.25">
      <c r="A87" s="3506">
        <f t="shared" si="3"/>
        <v>19</v>
      </c>
      <c r="B87" s="3507">
        <f t="shared" si="4"/>
        <v>19</v>
      </c>
      <c r="C87" s="3508">
        <f>IF(AND(A87&gt;=$B$48,A87&lt;=$C$48),($D$48*POWER((1+$E$48),(A87-$A$68))-$F$48),0)*IF(A87&lt;='1. AgeData'!$I$27,1,0)</f>
        <v>0</v>
      </c>
      <c r="D87" s="3509">
        <f>IF(AND(A87&gt;=$B$49,B87&lt;=$C$49),($D$49*POWER((1+$E$49),(A87-$A$68))-$F$49),0)*IF(A87&lt;='1. AgeData'!$I$27,1,0)</f>
        <v>0</v>
      </c>
      <c r="E87" s="3509">
        <f>IF(AND(A87&gt;=$B$50,C87&lt;=$C$50),($D$50*POWER((1+$E$50),(A87-$A$68))-$F$50),0)*IF(A87&lt;='1. AgeData'!$I$27,1,0)</f>
        <v>0</v>
      </c>
      <c r="F87" s="3510">
        <f t="shared" si="0"/>
        <v>0</v>
      </c>
      <c r="G87" s="3511">
        <f>IF(AND(B87&gt;=$G$48,B87&lt;=$H$48),($I$48*POWER((1+$J$48),(B87-$B$68))-$K$48),0)*IF(B87&lt;='1. AgeData'!$I$28,1,0)</f>
        <v>0</v>
      </c>
      <c r="H87" s="3509">
        <f>IF(AND(B87&gt;=$G$49,B87&lt;=$H$49),($I$49*POWER((1+$J$49),(B87-$B$68))-$K$49),0)*IF(B87&lt;='1. AgeData'!$I$28,1,0)</f>
        <v>0</v>
      </c>
      <c r="I87" s="3509">
        <f>IF(AND(B87&gt;=$G$50,B87&lt;=$H$50),($I$50*POWER((1+$J$50),(B87-$B$68))-$K$50),0)*IF(B87&lt;='1. AgeData'!$I$28,1,0)</f>
        <v>0</v>
      </c>
      <c r="J87" s="3510">
        <f t="shared" si="1"/>
        <v>0</v>
      </c>
      <c r="K87" s="3512">
        <f t="shared" si="2"/>
        <v>0</v>
      </c>
    </row>
    <row r="88" spans="1:11" x14ac:dyDescent="0.25">
      <c r="A88" s="3506">
        <f t="shared" si="3"/>
        <v>20</v>
      </c>
      <c r="B88" s="3507">
        <f t="shared" si="4"/>
        <v>20</v>
      </c>
      <c r="C88" s="3508">
        <f>IF(AND(A88&gt;=$B$48,A88&lt;=$C$48),($D$48*POWER((1+$E$48),(A88-$A$68))-$F$48),0)*IF(A88&lt;='1. AgeData'!$I$27,1,0)</f>
        <v>0</v>
      </c>
      <c r="D88" s="3509">
        <f>IF(AND(A88&gt;=$B$49,B88&lt;=$C$49),($D$49*POWER((1+$E$49),(A88-$A$68))-$F$49),0)*IF(A88&lt;='1. AgeData'!$I$27,1,0)</f>
        <v>0</v>
      </c>
      <c r="E88" s="3509">
        <f>IF(AND(A88&gt;=$B$50,C88&lt;=$C$50),($D$50*POWER((1+$E$50),(A88-$A$68))-$F$50),0)*IF(A88&lt;='1. AgeData'!$I$27,1,0)</f>
        <v>0</v>
      </c>
      <c r="F88" s="3510">
        <f t="shared" si="0"/>
        <v>0</v>
      </c>
      <c r="G88" s="3511">
        <f>IF(AND(B88&gt;=$G$48,B88&lt;=$H$48),($I$48*POWER((1+$J$48),(B88-$B$68))-$K$48),0)*IF(B88&lt;='1. AgeData'!$I$28,1,0)</f>
        <v>0</v>
      </c>
      <c r="H88" s="3509">
        <f>IF(AND(B88&gt;=$G$49,B88&lt;=$H$49),($I$49*POWER((1+$J$49),(B88-$B$68))-$K$49),0)*IF(B88&lt;='1. AgeData'!$I$28,1,0)</f>
        <v>0</v>
      </c>
      <c r="I88" s="3509">
        <f>IF(AND(B88&gt;=$G$50,B88&lt;=$H$50),($I$50*POWER((1+$J$50),(B88-$B$68))-$K$50),0)*IF(B88&lt;='1. AgeData'!$I$28,1,0)</f>
        <v>0</v>
      </c>
      <c r="J88" s="3510">
        <f t="shared" si="1"/>
        <v>0</v>
      </c>
      <c r="K88" s="3512">
        <f t="shared" si="2"/>
        <v>0</v>
      </c>
    </row>
    <row r="89" spans="1:11" x14ac:dyDescent="0.25">
      <c r="A89" s="3506">
        <f t="shared" si="3"/>
        <v>21</v>
      </c>
      <c r="B89" s="3507">
        <f t="shared" si="4"/>
        <v>21</v>
      </c>
      <c r="C89" s="3508">
        <f>IF(AND(A89&gt;=$B$48,A89&lt;=$C$48),($D$48*POWER((1+$E$48),(A89-$A$68))-$F$48),0)*IF(A89&lt;='1. AgeData'!$I$27,1,0)</f>
        <v>0</v>
      </c>
      <c r="D89" s="3509">
        <f>IF(AND(A89&gt;=$B$49,B89&lt;=$C$49),($D$49*POWER((1+$E$49),(A89-$A$68))-$F$49),0)*IF(A89&lt;='1. AgeData'!$I$27,1,0)</f>
        <v>0</v>
      </c>
      <c r="E89" s="3509">
        <f>IF(AND(A89&gt;=$B$50,C89&lt;=$C$50),($D$50*POWER((1+$E$50),(A89-$A$68))-$F$50),0)*IF(A89&lt;='1. AgeData'!$I$27,1,0)</f>
        <v>0</v>
      </c>
      <c r="F89" s="3510">
        <f t="shared" si="0"/>
        <v>0</v>
      </c>
      <c r="G89" s="3511">
        <f>IF(AND(B89&gt;=$G$48,B89&lt;=$H$48),($I$48*POWER((1+$J$48),(B89-$B$68))-$K$48),0)*IF(B89&lt;='1. AgeData'!$I$28,1,0)</f>
        <v>0</v>
      </c>
      <c r="H89" s="3509">
        <f>IF(AND(B89&gt;=$G$49,B89&lt;=$H$49),($I$49*POWER((1+$J$49),(B89-$B$68))-$K$49),0)*IF(B89&lt;='1. AgeData'!$I$28,1,0)</f>
        <v>0</v>
      </c>
      <c r="I89" s="3509">
        <f>IF(AND(B89&gt;=$G$50,B89&lt;=$H$50),($I$50*POWER((1+$J$50),(B89-$B$68))-$K$50),0)*IF(B89&lt;='1. AgeData'!$I$28,1,0)</f>
        <v>0</v>
      </c>
      <c r="J89" s="3510">
        <f t="shared" si="1"/>
        <v>0</v>
      </c>
      <c r="K89" s="3512">
        <f t="shared" si="2"/>
        <v>0</v>
      </c>
    </row>
    <row r="90" spans="1:11" x14ac:dyDescent="0.25">
      <c r="A90" s="3506">
        <f t="shared" si="3"/>
        <v>22</v>
      </c>
      <c r="B90" s="3507">
        <f t="shared" si="4"/>
        <v>22</v>
      </c>
      <c r="C90" s="3508">
        <f>IF(AND(A90&gt;=$B$48,A90&lt;=$C$48),($D$48*POWER((1+$E$48),(A90-$A$68))-$F$48),0)*IF(A90&lt;='1. AgeData'!$I$27,1,0)</f>
        <v>0</v>
      </c>
      <c r="D90" s="3509">
        <f>IF(AND(A90&gt;=$B$49,B90&lt;=$C$49),($D$49*POWER((1+$E$49),(A90-$A$68))-$F$49),0)*IF(A90&lt;='1. AgeData'!$I$27,1,0)</f>
        <v>0</v>
      </c>
      <c r="E90" s="3509">
        <f>IF(AND(A90&gt;=$B$50,C90&lt;=$C$50),($D$50*POWER((1+$E$50),(A90-$A$68))-$F$50),0)*IF(A90&lt;='1. AgeData'!$I$27,1,0)</f>
        <v>0</v>
      </c>
      <c r="F90" s="3510">
        <f t="shared" si="0"/>
        <v>0</v>
      </c>
      <c r="G90" s="3511">
        <f>IF(AND(B90&gt;=$G$48,B90&lt;=$H$48),($I$48*POWER((1+$J$48),(B90-$B$68))-$K$48),0)*IF(B90&lt;='1. AgeData'!$I$28,1,0)</f>
        <v>0</v>
      </c>
      <c r="H90" s="3509">
        <f>IF(AND(B90&gt;=$G$49,B90&lt;=$H$49),($I$49*POWER((1+$J$49),(B90-$B$68))-$K$49),0)*IF(B90&lt;='1. AgeData'!$I$28,1,0)</f>
        <v>0</v>
      </c>
      <c r="I90" s="3509">
        <f>IF(AND(B90&gt;=$G$50,B90&lt;=$H$50),($I$50*POWER((1+$J$50),(B90-$B$68))-$K$50),0)*IF(B90&lt;='1. AgeData'!$I$28,1,0)</f>
        <v>0</v>
      </c>
      <c r="J90" s="3510">
        <f t="shared" si="1"/>
        <v>0</v>
      </c>
      <c r="K90" s="3512">
        <f t="shared" si="2"/>
        <v>0</v>
      </c>
    </row>
    <row r="91" spans="1:11" x14ac:dyDescent="0.25">
      <c r="A91" s="3506">
        <f t="shared" si="3"/>
        <v>23</v>
      </c>
      <c r="B91" s="3507">
        <f t="shared" si="4"/>
        <v>23</v>
      </c>
      <c r="C91" s="3508">
        <f>IF(AND(A91&gt;=$B$48,A91&lt;=$C$48),($D$48*POWER((1+$E$48),(A91-$A$68))-$F$48),0)*IF(A91&lt;='1. AgeData'!$I$27,1,0)</f>
        <v>0</v>
      </c>
      <c r="D91" s="3509">
        <f>IF(AND(A91&gt;=$B$49,B91&lt;=$C$49),($D$49*POWER((1+$E$49),(A91-$A$68))-$F$49),0)*IF(A91&lt;='1. AgeData'!$I$27,1,0)</f>
        <v>0</v>
      </c>
      <c r="E91" s="3509">
        <f>IF(AND(A91&gt;=$B$50,C91&lt;=$C$50),($D$50*POWER((1+$E$50),(A91-$A$68))-$F$50),0)*IF(A91&lt;='1. AgeData'!$I$27,1,0)</f>
        <v>0</v>
      </c>
      <c r="F91" s="3510">
        <f t="shared" si="0"/>
        <v>0</v>
      </c>
      <c r="G91" s="3511">
        <f>IF(AND(B91&gt;=$G$48,B91&lt;=$H$48),($I$48*POWER((1+$J$48),(B91-$B$68))-$K$48),0)*IF(B91&lt;='1. AgeData'!$I$28,1,0)</f>
        <v>0</v>
      </c>
      <c r="H91" s="3509">
        <f>IF(AND(B91&gt;=$G$49,B91&lt;=$H$49),($I$49*POWER((1+$J$49),(B91-$B$68))-$K$49),0)*IF(B91&lt;='1. AgeData'!$I$28,1,0)</f>
        <v>0</v>
      </c>
      <c r="I91" s="3509">
        <f>IF(AND(B91&gt;=$G$50,B91&lt;=$H$50),($I$50*POWER((1+$J$50),(B91-$B$68))-$K$50),0)*IF(B91&lt;='1. AgeData'!$I$28,1,0)</f>
        <v>0</v>
      </c>
      <c r="J91" s="3510">
        <f t="shared" si="1"/>
        <v>0</v>
      </c>
      <c r="K91" s="3512">
        <f t="shared" si="2"/>
        <v>0</v>
      </c>
    </row>
    <row r="92" spans="1:11" x14ac:dyDescent="0.25">
      <c r="A92" s="3506">
        <f t="shared" si="3"/>
        <v>24</v>
      </c>
      <c r="B92" s="3507">
        <f t="shared" si="4"/>
        <v>24</v>
      </c>
      <c r="C92" s="3508">
        <f>IF(AND(A92&gt;=$B$48,A92&lt;=$C$48),($D$48*POWER((1+$E$48),(A92-$A$68))-$F$48),0)*IF(A92&lt;='1. AgeData'!$I$27,1,0)</f>
        <v>0</v>
      </c>
      <c r="D92" s="3509">
        <f>IF(AND(A92&gt;=$B$49,B92&lt;=$C$49),($D$49*POWER((1+$E$49),(A92-$A$68))-$F$49),0)*IF(A92&lt;='1. AgeData'!$I$27,1,0)</f>
        <v>0</v>
      </c>
      <c r="E92" s="3509">
        <f>IF(AND(A92&gt;=$B$50,C92&lt;=$C$50),($D$50*POWER((1+$E$50),(A92-$A$68))-$F$50),0)*IF(A92&lt;='1. AgeData'!$I$27,1,0)</f>
        <v>0</v>
      </c>
      <c r="F92" s="3510">
        <f t="shared" si="0"/>
        <v>0</v>
      </c>
      <c r="G92" s="3511">
        <f>IF(AND(B92&gt;=$G$48,B92&lt;=$H$48),($I$48*POWER((1+$J$48),(B92-$B$68))-$K$48),0)*IF(B92&lt;='1. AgeData'!$I$28,1,0)</f>
        <v>0</v>
      </c>
      <c r="H92" s="3509">
        <f>IF(AND(B92&gt;=$G$49,B92&lt;=$H$49),($I$49*POWER((1+$J$49),(B92-$B$68))-$K$49),0)*IF(B92&lt;='1. AgeData'!$I$28,1,0)</f>
        <v>0</v>
      </c>
      <c r="I92" s="3509">
        <f>IF(AND(B92&gt;=$G$50,B92&lt;=$H$50),($I$50*POWER((1+$J$50),(B92-$B$68))-$K$50),0)*IF(B92&lt;='1. AgeData'!$I$28,1,0)</f>
        <v>0</v>
      </c>
      <c r="J92" s="3510">
        <f t="shared" si="1"/>
        <v>0</v>
      </c>
      <c r="K92" s="3512">
        <f t="shared" si="2"/>
        <v>0</v>
      </c>
    </row>
    <row r="93" spans="1:11" x14ac:dyDescent="0.25">
      <c r="A93" s="3506">
        <f t="shared" si="3"/>
        <v>25</v>
      </c>
      <c r="B93" s="3507">
        <f t="shared" si="4"/>
        <v>25</v>
      </c>
      <c r="C93" s="3508">
        <f>IF(AND(A93&gt;=$B$48,A93&lt;=$C$48),($D$48*POWER((1+$E$48),(A93-$A$68))-$F$48),0)*IF(A93&lt;='1. AgeData'!$I$27,1,0)</f>
        <v>0</v>
      </c>
      <c r="D93" s="3509">
        <f>IF(AND(A93&gt;=$B$49,B93&lt;=$C$49),($D$49*POWER((1+$E$49),(A93-$A$68))-$F$49),0)*IF(A93&lt;='1. AgeData'!$I$27,1,0)</f>
        <v>0</v>
      </c>
      <c r="E93" s="3509">
        <f>IF(AND(A93&gt;=$B$50,C93&lt;=$C$50),($D$50*POWER((1+$E$50),(A93-$A$68))-$F$50),0)*IF(A93&lt;='1. AgeData'!$I$27,1,0)</f>
        <v>0</v>
      </c>
      <c r="F93" s="3510">
        <f t="shared" si="0"/>
        <v>0</v>
      </c>
      <c r="G93" s="3511">
        <f>IF(AND(B93&gt;=$G$48,B93&lt;=$H$48),($I$48*POWER((1+$J$48),(B93-$B$68))-$K$48),0)*IF(B93&lt;='1. AgeData'!$I$28,1,0)</f>
        <v>0</v>
      </c>
      <c r="H93" s="3509">
        <f>IF(AND(B93&gt;=$G$49,B93&lt;=$H$49),($I$49*POWER((1+$J$49),(B93-$B$68))-$K$49),0)*IF(B93&lt;='1. AgeData'!$I$28,1,0)</f>
        <v>0</v>
      </c>
      <c r="I93" s="3509">
        <f>IF(AND(B93&gt;=$G$50,B93&lt;=$H$50),($I$50*POWER((1+$J$50),(B93-$B$68))-$K$50),0)*IF(B93&lt;='1. AgeData'!$I$28,1,0)</f>
        <v>0</v>
      </c>
      <c r="J93" s="3510">
        <f t="shared" si="1"/>
        <v>0</v>
      </c>
      <c r="K93" s="3512">
        <f t="shared" si="2"/>
        <v>0</v>
      </c>
    </row>
    <row r="94" spans="1:11" x14ac:dyDescent="0.25">
      <c r="A94" s="3506">
        <f t="shared" ref="A94:A102" si="5">A93+1</f>
        <v>26</v>
      </c>
      <c r="B94" s="3507">
        <f t="shared" ref="B94:B102" si="6">B93+1</f>
        <v>26</v>
      </c>
      <c r="C94" s="3508">
        <f>IF(AND(A94&gt;=$B$48,A94&lt;=$C$48),($D$48*POWER((1+$E$48),(A94-$A$68))-$F$48),0)*IF(A94&lt;='1. AgeData'!$I$27,1,0)</f>
        <v>0</v>
      </c>
      <c r="D94" s="3509">
        <f>IF(AND(A94&gt;=$B$49,B94&lt;=$C$49),($D$49*POWER((1+$E$49),(A94-$A$68))-$F$49),0)*IF(A94&lt;='1. AgeData'!$I$27,1,0)</f>
        <v>0</v>
      </c>
      <c r="E94" s="3509">
        <f>IF(AND(A94&gt;=$B$50,C94&lt;=$C$50),($D$50*POWER((1+$E$50),(A94-$A$68))-$F$50),0)*IF(A94&lt;='1. AgeData'!$I$27,1,0)</f>
        <v>0</v>
      </c>
      <c r="F94" s="3510">
        <f t="shared" si="0"/>
        <v>0</v>
      </c>
      <c r="G94" s="3511">
        <f>IF(AND(B94&gt;=$G$48,B94&lt;=$H$48),($I$48*POWER((1+$J$48),(B94-$B$68))-$K$48),0)*IF(B94&lt;='1. AgeData'!$I$28,1,0)</f>
        <v>0</v>
      </c>
      <c r="H94" s="3509">
        <f>IF(AND(B94&gt;=$G$49,B94&lt;=$H$49),($I$49*POWER((1+$J$49),(B94-$B$68))-$K$49),0)*IF(B94&lt;='1. AgeData'!$I$28,1,0)</f>
        <v>0</v>
      </c>
      <c r="I94" s="3509">
        <f>IF(AND(B94&gt;=$G$50,B94&lt;=$H$50),($I$50*POWER((1+$J$50),(B94-$B$68))-$K$50),0)*IF(B94&lt;='1. AgeData'!$I$28,1,0)</f>
        <v>0</v>
      </c>
      <c r="J94" s="3510">
        <f t="shared" si="1"/>
        <v>0</v>
      </c>
      <c r="K94" s="3512">
        <f t="shared" si="2"/>
        <v>0</v>
      </c>
    </row>
    <row r="95" spans="1:11" x14ac:dyDescent="0.25">
      <c r="A95" s="3506">
        <f t="shared" si="5"/>
        <v>27</v>
      </c>
      <c r="B95" s="3507">
        <f t="shared" si="6"/>
        <v>27</v>
      </c>
      <c r="C95" s="3508">
        <f>IF(AND(A95&gt;=$B$48,A95&lt;=$C$48),($D$48*POWER((1+$E$48),(A95-$A$68))-$F$48),0)*IF(A95&lt;='1. AgeData'!$I$27,1,0)</f>
        <v>0</v>
      </c>
      <c r="D95" s="3509">
        <f>IF(AND(A95&gt;=$B$49,B95&lt;=$C$49),($D$49*POWER((1+$E$49),(A95-$A$68))-$F$49),0)*IF(A95&lt;='1. AgeData'!$I$27,1,0)</f>
        <v>0</v>
      </c>
      <c r="E95" s="3509">
        <f>IF(AND(A95&gt;=$B$50,C95&lt;=$C$50),($D$50*POWER((1+$E$50),(A95-$A$68))-$F$50),0)*IF(A95&lt;='1. AgeData'!$I$27,1,0)</f>
        <v>0</v>
      </c>
      <c r="F95" s="3510">
        <f t="shared" si="0"/>
        <v>0</v>
      </c>
      <c r="G95" s="3511">
        <f>IF(AND(B95&gt;=$G$48,B95&lt;=$H$48),($I$48*POWER((1+$J$48),(B95-$B$68))-$K$48),0)*IF(B95&lt;='1. AgeData'!$I$28,1,0)</f>
        <v>0</v>
      </c>
      <c r="H95" s="3509">
        <f>IF(AND(B95&gt;=$G$49,B95&lt;=$H$49),($I$49*POWER((1+$J$49),(B95-$B$68))-$K$49),0)*IF(B95&lt;='1. AgeData'!$I$28,1,0)</f>
        <v>0</v>
      </c>
      <c r="I95" s="3509">
        <f>IF(AND(B95&gt;=$G$50,B95&lt;=$H$50),($I$50*POWER((1+$J$50),(B95-$B$68))-$K$50),0)*IF(B95&lt;='1. AgeData'!$I$28,1,0)</f>
        <v>0</v>
      </c>
      <c r="J95" s="3510">
        <f t="shared" si="1"/>
        <v>0</v>
      </c>
      <c r="K95" s="3512">
        <f t="shared" si="2"/>
        <v>0</v>
      </c>
    </row>
    <row r="96" spans="1:11" x14ac:dyDescent="0.25">
      <c r="A96" s="3506">
        <f t="shared" si="5"/>
        <v>28</v>
      </c>
      <c r="B96" s="3507">
        <f t="shared" si="6"/>
        <v>28</v>
      </c>
      <c r="C96" s="3508">
        <f>IF(AND(A96&gt;=$B$48,A96&lt;=$C$48),($D$48*POWER((1+$E$48),(A96-$A$68))-$F$48),0)*IF(A96&lt;='1. AgeData'!$I$27,1,0)</f>
        <v>0</v>
      </c>
      <c r="D96" s="3509">
        <f>IF(AND(A96&gt;=$B$49,B96&lt;=$C$49),($D$49*POWER((1+$E$49),(A96-$A$68))-$F$49),0)*IF(A96&lt;='1. AgeData'!$I$27,1,0)</f>
        <v>0</v>
      </c>
      <c r="E96" s="3509">
        <f>IF(AND(A96&gt;=$B$50,C96&lt;=$C$50),($D$50*POWER((1+$E$50),(A96-$A$68))-$F$50),0)*IF(A96&lt;='1. AgeData'!$I$27,1,0)</f>
        <v>0</v>
      </c>
      <c r="F96" s="3510">
        <f t="shared" si="0"/>
        <v>0</v>
      </c>
      <c r="G96" s="3511">
        <f>IF(AND(B96&gt;=$G$48,B96&lt;=$H$48),($I$48*POWER((1+$J$48),(B96-$B$68))-$K$48),0)*IF(B96&lt;='1. AgeData'!$I$28,1,0)</f>
        <v>0</v>
      </c>
      <c r="H96" s="3509">
        <f>IF(AND(B96&gt;=$G$49,B96&lt;=$H$49),($I$49*POWER((1+$J$49),(B96-$B$68))-$K$49),0)*IF(B96&lt;='1. AgeData'!$I$28,1,0)</f>
        <v>0</v>
      </c>
      <c r="I96" s="3509">
        <f>IF(AND(B96&gt;=$G$50,B96&lt;=$H$50),($I$50*POWER((1+$J$50),(B96-$B$68))-$K$50),0)*IF(B96&lt;='1. AgeData'!$I$28,1,0)</f>
        <v>0</v>
      </c>
      <c r="J96" s="3510">
        <f t="shared" si="1"/>
        <v>0</v>
      </c>
      <c r="K96" s="3512">
        <f t="shared" si="2"/>
        <v>0</v>
      </c>
    </row>
    <row r="97" spans="1:11" x14ac:dyDescent="0.25">
      <c r="A97" s="3506">
        <f t="shared" si="5"/>
        <v>29</v>
      </c>
      <c r="B97" s="3507">
        <f t="shared" si="6"/>
        <v>29</v>
      </c>
      <c r="C97" s="3508">
        <f>IF(AND(A97&gt;=$B$48,A97&lt;=$C$48),($D$48*POWER((1+$E$48),(A97-$A$68))-$F$48),0)*IF(A97&lt;='1. AgeData'!$I$27,1,0)</f>
        <v>0</v>
      </c>
      <c r="D97" s="3509">
        <f>IF(AND(A97&gt;=$B$49,B97&lt;=$C$49),($D$49*POWER((1+$E$49),(A97-$A$68))-$F$49),0)*IF(A97&lt;='1. AgeData'!$I$27,1,0)</f>
        <v>0</v>
      </c>
      <c r="E97" s="3509">
        <f>IF(AND(A97&gt;=$B$50,C97&lt;=$C$50),($D$50*POWER((1+$E$50),(A97-$A$68))-$F$50),0)*IF(A97&lt;='1. AgeData'!$I$27,1,0)</f>
        <v>0</v>
      </c>
      <c r="F97" s="3510">
        <f t="shared" si="0"/>
        <v>0</v>
      </c>
      <c r="G97" s="3511">
        <f>IF(AND(B97&gt;=$G$48,B97&lt;=$H$48),($I$48*POWER((1+$J$48),(B97-$B$68))-$K$48),0)*IF(B97&lt;='1. AgeData'!$I$28,1,0)</f>
        <v>0</v>
      </c>
      <c r="H97" s="3509">
        <f>IF(AND(B97&gt;=$G$49,B97&lt;=$H$49),($I$49*POWER((1+$J$49),(B97-$B$68))-$K$49),0)*IF(B97&lt;='1. AgeData'!$I$28,1,0)</f>
        <v>0</v>
      </c>
      <c r="I97" s="3509">
        <f>IF(AND(B97&gt;=$G$50,B97&lt;=$H$50),($I$50*POWER((1+$J$50),(B97-$B$68))-$K$50),0)*IF(B97&lt;='1. AgeData'!$I$28,1,0)</f>
        <v>0</v>
      </c>
      <c r="J97" s="3510">
        <f t="shared" si="1"/>
        <v>0</v>
      </c>
      <c r="K97" s="3512">
        <f t="shared" si="2"/>
        <v>0</v>
      </c>
    </row>
    <row r="98" spans="1:11" x14ac:dyDescent="0.25">
      <c r="A98" s="3506">
        <f t="shared" si="5"/>
        <v>30</v>
      </c>
      <c r="B98" s="3507">
        <f t="shared" si="6"/>
        <v>30</v>
      </c>
      <c r="C98" s="3508">
        <f>IF(AND(A98&gt;=$B$48,A98&lt;=$C$48),($D$48*POWER((1+$E$48),(A98-$A$68))-$F$48),0)*IF(A98&lt;='1. AgeData'!$I$27,1,0)</f>
        <v>0</v>
      </c>
      <c r="D98" s="3509">
        <f>IF(AND(A98&gt;=$B$49,B98&lt;=$C$49),($D$49*POWER((1+$E$49),(A98-$A$68))-$F$49),0)*IF(A98&lt;='1. AgeData'!$I$27,1,0)</f>
        <v>0</v>
      </c>
      <c r="E98" s="3509">
        <f>IF(AND(A98&gt;=$B$50,C98&lt;=$C$50),($D$50*POWER((1+$E$50),(A98-$A$68))-$F$50),0)*IF(A98&lt;='1. AgeData'!$I$27,1,0)</f>
        <v>0</v>
      </c>
      <c r="F98" s="3510">
        <f t="shared" si="0"/>
        <v>0</v>
      </c>
      <c r="G98" s="3511">
        <f>IF(AND(B98&gt;=$G$48,B98&lt;=$H$48),($I$48*POWER((1+$J$48),(B98-$B$68))-$K$48),0)*IF(B98&lt;='1. AgeData'!$I$28,1,0)</f>
        <v>0</v>
      </c>
      <c r="H98" s="3509">
        <f>IF(AND(B98&gt;=$G$49,B98&lt;=$H$49),($I$49*POWER((1+$J$49),(B98-$B$68))-$K$49),0)*IF(B98&lt;='1. AgeData'!$I$28,1,0)</f>
        <v>0</v>
      </c>
      <c r="I98" s="3509">
        <f>IF(AND(B98&gt;=$G$50,B98&lt;=$H$50),($I$50*POWER((1+$J$50),(B98-$B$68))-$K$50),0)*IF(B98&lt;='1. AgeData'!$I$28,1,0)</f>
        <v>0</v>
      </c>
      <c r="J98" s="3510">
        <f t="shared" si="1"/>
        <v>0</v>
      </c>
      <c r="K98" s="3512">
        <f t="shared" si="2"/>
        <v>0</v>
      </c>
    </row>
    <row r="99" spans="1:11" x14ac:dyDescent="0.25">
      <c r="A99" s="3506">
        <f t="shared" si="5"/>
        <v>31</v>
      </c>
      <c r="B99" s="3507">
        <f t="shared" si="6"/>
        <v>31</v>
      </c>
      <c r="C99" s="3508">
        <f>IF(AND(A99&gt;=$B$48,A99&lt;=$C$48),($D$48*POWER((1+$E$48),(A99-$A$68))-$F$48),0)*IF(A99&lt;='1. AgeData'!$I$27,1,0)</f>
        <v>0</v>
      </c>
      <c r="D99" s="3509">
        <f>IF(AND(A99&gt;=$B$49,B99&lt;=$C$49),($D$49*POWER((1+$E$49),(A99-$A$68))-$F$49),0)*IF(A99&lt;='1. AgeData'!$I$27,1,0)</f>
        <v>0</v>
      </c>
      <c r="E99" s="3509">
        <f>IF(AND(A99&gt;=$B$50,C99&lt;=$C$50),($D$50*POWER((1+$E$50),(A99-$A$68))-$F$50),0)*IF(A99&lt;='1. AgeData'!$I$27,1,0)</f>
        <v>0</v>
      </c>
      <c r="F99" s="3510">
        <f t="shared" si="0"/>
        <v>0</v>
      </c>
      <c r="G99" s="3511">
        <f>IF(AND(B99&gt;=$G$48,B99&lt;=$H$48),($I$48*POWER((1+$J$48),(B99-$B$68))-$K$48),0)*IF(B99&lt;='1. AgeData'!$I$28,1,0)</f>
        <v>0</v>
      </c>
      <c r="H99" s="3509">
        <f>IF(AND(B99&gt;=$G$49,B99&lt;=$H$49),($I$49*POWER((1+$J$49),(B99-$B$68))-$K$49),0)*IF(B99&lt;='1. AgeData'!$I$28,1,0)</f>
        <v>0</v>
      </c>
      <c r="I99" s="3509">
        <f>IF(AND(B99&gt;=$G$50,B99&lt;=$H$50),($I$50*POWER((1+$J$50),(B99-$B$68))-$K$50),0)*IF(B99&lt;='1. AgeData'!$I$28,1,0)</f>
        <v>0</v>
      </c>
      <c r="J99" s="3510">
        <f t="shared" si="1"/>
        <v>0</v>
      </c>
      <c r="K99" s="3512">
        <f t="shared" si="2"/>
        <v>0</v>
      </c>
    </row>
    <row r="100" spans="1:11" x14ac:dyDescent="0.25">
      <c r="A100" s="3506">
        <f t="shared" si="5"/>
        <v>32</v>
      </c>
      <c r="B100" s="3507">
        <f t="shared" si="6"/>
        <v>32</v>
      </c>
      <c r="C100" s="3508">
        <f>IF(AND(A100&gt;=$B$48,A100&lt;=$C$48),($D$48*POWER((1+$E$48),(A100-$A$68))-$F$48),0)*IF(A100&lt;='1. AgeData'!$I$27,1,0)</f>
        <v>0</v>
      </c>
      <c r="D100" s="3509">
        <f>IF(AND(A100&gt;=$B$49,B100&lt;=$C$49),($D$49*POWER((1+$E$49),(A100-$A$68))-$F$49),0)*IF(A100&lt;='1. AgeData'!$I$27,1,0)</f>
        <v>0</v>
      </c>
      <c r="E100" s="3509">
        <f>IF(AND(A100&gt;=$B$50,C100&lt;=$C$50),($D$50*POWER((1+$E$50),(A100-$A$68))-$F$50),0)*IF(A100&lt;='1. AgeData'!$I$27,1,0)</f>
        <v>0</v>
      </c>
      <c r="F100" s="3510">
        <f t="shared" si="0"/>
        <v>0</v>
      </c>
      <c r="G100" s="3511">
        <f>IF(AND(B100&gt;=$G$48,B100&lt;=$H$48),($I$48*POWER((1+$J$48),(B100-$B$68))-$K$48),0)*IF(B100&lt;='1. AgeData'!$I$28,1,0)</f>
        <v>0</v>
      </c>
      <c r="H100" s="3509">
        <f>IF(AND(B100&gt;=$G$49,B100&lt;=$H$49),($I$49*POWER((1+$J$49),(B100-$B$68))-$K$49),0)*IF(B100&lt;='1. AgeData'!$I$28,1,0)</f>
        <v>0</v>
      </c>
      <c r="I100" s="3509">
        <f>IF(AND(B100&gt;=$G$50,B100&lt;=$H$50),($I$50*POWER((1+$J$50),(B100-$B$68))-$K$50),0)*IF(B100&lt;='1. AgeData'!$I$28,1,0)</f>
        <v>0</v>
      </c>
      <c r="J100" s="3510">
        <f t="shared" si="1"/>
        <v>0</v>
      </c>
      <c r="K100" s="3512">
        <f t="shared" si="2"/>
        <v>0</v>
      </c>
    </row>
    <row r="101" spans="1:11" x14ac:dyDescent="0.25">
      <c r="A101" s="3506">
        <f t="shared" si="5"/>
        <v>33</v>
      </c>
      <c r="B101" s="3507">
        <f t="shared" si="6"/>
        <v>33</v>
      </c>
      <c r="C101" s="3508">
        <f>IF(AND(A101&gt;=$B$48,A101&lt;=$C$48),($D$48*POWER((1+$E$48),(A101-$A$68))-$F$48),0)*IF(A101&lt;='1. AgeData'!$I$27,1,0)</f>
        <v>0</v>
      </c>
      <c r="D101" s="3509">
        <f>IF(AND(A101&gt;=$B$49,B101&lt;=$C$49),($D$49*POWER((1+$E$49),(A101-$A$68))-$F$49),0)*IF(A101&lt;='1. AgeData'!$I$27,1,0)</f>
        <v>0</v>
      </c>
      <c r="E101" s="3509">
        <f>IF(AND(A101&gt;=$B$50,C101&lt;=$C$50),($D$50*POWER((1+$E$50),(A101-$A$68))-$F$50),0)*IF(A101&lt;='1. AgeData'!$I$27,1,0)</f>
        <v>0</v>
      </c>
      <c r="F101" s="3510">
        <f t="shared" si="0"/>
        <v>0</v>
      </c>
      <c r="G101" s="3511">
        <f>IF(AND(B101&gt;=$G$48,B101&lt;=$H$48),($I$48*POWER((1+$J$48),(B101-$B$68))-$K$48),0)*IF(B101&lt;='1. AgeData'!$I$28,1,0)</f>
        <v>0</v>
      </c>
      <c r="H101" s="3509">
        <f>IF(AND(B101&gt;=$G$49,B101&lt;=$H$49),($I$49*POWER((1+$J$49),(B101-$B$68))-$K$49),0)*IF(B101&lt;='1. AgeData'!$I$28,1,0)</f>
        <v>0</v>
      </c>
      <c r="I101" s="3509">
        <f>IF(AND(B101&gt;=$G$50,B101&lt;=$H$50),($I$50*POWER((1+$J$50),(B101-$B$68))-$K$50),0)*IF(B101&lt;='1. AgeData'!$I$28,1,0)</f>
        <v>0</v>
      </c>
      <c r="J101" s="3510">
        <f t="shared" si="1"/>
        <v>0</v>
      </c>
      <c r="K101" s="3512">
        <f t="shared" si="2"/>
        <v>0</v>
      </c>
    </row>
    <row r="102" spans="1:11" x14ac:dyDescent="0.25">
      <c r="A102" s="3506">
        <f t="shared" si="5"/>
        <v>34</v>
      </c>
      <c r="B102" s="3507">
        <f t="shared" si="6"/>
        <v>34</v>
      </c>
      <c r="C102" s="3508">
        <f>IF(AND(A102&gt;=$B$48,A102&lt;=$C$48),($D$48*POWER((1+$E$48),(A102-$A$68))-$F$48),0)*IF(A102&lt;='1. AgeData'!$I$27,1,0)</f>
        <v>0</v>
      </c>
      <c r="D102" s="3509">
        <f>IF(AND(A102&gt;=$B$49,B102&lt;=$C$49),($D$49*POWER((1+$E$49),(A102-$A$68))-$F$49),0)*IF(A102&lt;='1. AgeData'!$I$27,1,0)</f>
        <v>0</v>
      </c>
      <c r="E102" s="3509">
        <f>IF(AND(A102&gt;=$B$50,C102&lt;=$C$50),($D$50*POWER((1+$E$50),(A102-$A$68))-$F$50),0)*IF(A102&lt;='1. AgeData'!$I$27,1,0)</f>
        <v>0</v>
      </c>
      <c r="F102" s="3510">
        <f t="shared" si="0"/>
        <v>0</v>
      </c>
      <c r="G102" s="3511">
        <f>IF(AND(B102&gt;=$G$48,B102&lt;=$H$48),($I$48*POWER((1+$J$48),(B102-$B$68))-$K$48),0)*IF(B102&lt;='1. AgeData'!$I$28,1,0)</f>
        <v>0</v>
      </c>
      <c r="H102" s="3509">
        <f>IF(AND(B102&gt;=$G$49,B102&lt;=$H$49),($I$49*POWER((1+$J$49),(B102-$B$68))-$K$49),0)*IF(B102&lt;='1. AgeData'!$I$28,1,0)</f>
        <v>0</v>
      </c>
      <c r="I102" s="3509">
        <f>IF(AND(B102&gt;=$G$50,B102&lt;=$H$50),($I$50*POWER((1+$J$50),(B102-$B$68))-$K$50),0)*IF(B102&lt;='1. AgeData'!$I$28,1,0)</f>
        <v>0</v>
      </c>
      <c r="J102" s="3510">
        <f t="shared" si="1"/>
        <v>0</v>
      </c>
      <c r="K102" s="3512">
        <f t="shared" si="2"/>
        <v>0</v>
      </c>
    </row>
    <row r="103" spans="1:11" x14ac:dyDescent="0.25">
      <c r="A103" s="3506">
        <f t="shared" ref="A103:A104" si="7">A102+1</f>
        <v>35</v>
      </c>
      <c r="B103" s="3507">
        <f t="shared" ref="B103:B104" si="8">B102+1</f>
        <v>35</v>
      </c>
      <c r="C103" s="3508">
        <f>IF(AND(A103&gt;=$B$48,A103&lt;=$C$48),($D$48*POWER((1+$E$48),(A103-$A$68))-$F$48),0)*IF(A103&lt;='1. AgeData'!$I$27,1,0)</f>
        <v>0</v>
      </c>
      <c r="D103" s="3509">
        <f>IF(AND(A103&gt;=$B$49,B103&lt;=$C$49),($D$49*POWER((1+$E$49),(A103-$A$68))-$F$49),0)*IF(A103&lt;='1. AgeData'!$I$27,1,0)</f>
        <v>0</v>
      </c>
      <c r="E103" s="3509">
        <f>IF(AND(A103&gt;=$B$50,C103&lt;=$C$50),($D$50*POWER((1+$E$50),(A103-$A$68))-$F$50),0)*IF(A103&lt;='1. AgeData'!$I$27,1,0)</f>
        <v>0</v>
      </c>
      <c r="F103" s="3510">
        <f t="shared" si="0"/>
        <v>0</v>
      </c>
      <c r="G103" s="3511">
        <f>IF(AND(B103&gt;=$G$48,B103&lt;=$H$48),($I$48*POWER((1+$J$48),(B103-$B$68))-$K$48),0)*IF(B103&lt;='1. AgeData'!$I$28,1,0)</f>
        <v>0</v>
      </c>
      <c r="H103" s="3509">
        <f>IF(AND(B103&gt;=$G$49,B103&lt;=$H$49),($I$49*POWER((1+$J$49),(B103-$B$68))-$K$49),0)*IF(B103&lt;='1. AgeData'!$I$28,1,0)</f>
        <v>0</v>
      </c>
      <c r="I103" s="3509">
        <f>IF(AND(B103&gt;=$G$50,B103&lt;=$H$50),($I$50*POWER((1+$J$50),(B103-$B$68))-$K$50),0)*IF(B103&lt;='1. AgeData'!$I$28,1,0)</f>
        <v>0</v>
      </c>
      <c r="J103" s="3510">
        <f t="shared" si="1"/>
        <v>0</v>
      </c>
      <c r="K103" s="3512">
        <f t="shared" si="2"/>
        <v>0</v>
      </c>
    </row>
    <row r="104" spans="1:11" ht="15.75" thickBot="1" x14ac:dyDescent="0.3">
      <c r="A104" s="3513">
        <f t="shared" si="7"/>
        <v>36</v>
      </c>
      <c r="B104" s="3514">
        <f t="shared" si="8"/>
        <v>36</v>
      </c>
      <c r="C104" s="3515">
        <f>IF(AND(A104&gt;=$B$48,A104&lt;=$C$48),($D$48*POWER((1+$E$48),(A104-$A$68))-$F$48),0)*IF(A104&lt;='1. AgeData'!$I$27,1,0)</f>
        <v>0</v>
      </c>
      <c r="D104" s="3516">
        <f>IF(AND(A104&gt;=$B$49,B104&lt;=$C$49),($D$49*POWER((1+$E$49),(A104-$A$68))-$F$49),0)*IF(A104&lt;='1. AgeData'!$I$27,1,0)</f>
        <v>0</v>
      </c>
      <c r="E104" s="3516">
        <f>IF(AND(A104&gt;=$B$50,C104&lt;=$C$50),($D$50*POWER((1+$E$50),(A104-$A$68))-$F$50),0)*IF(A104&lt;='1. AgeData'!$I$27,1,0)</f>
        <v>0</v>
      </c>
      <c r="F104" s="3517">
        <f t="shared" si="0"/>
        <v>0</v>
      </c>
      <c r="G104" s="3518">
        <f>IF(AND(B104&gt;=$G$48,B104&lt;=$H$48),($I$48*POWER((1+$J$48),(B104-$B$68))-$K$48),0)*IF(B104&lt;='1. AgeData'!$I$28,1,0)</f>
        <v>0</v>
      </c>
      <c r="H104" s="3516">
        <f>IF(AND(B104&gt;=$G$49,B104&lt;=$H$49),($I$49*POWER((1+$J$49),(B104-$B$68))-$K$49),0)*IF(B104&lt;='1. AgeData'!$I$28,1,0)</f>
        <v>0</v>
      </c>
      <c r="I104" s="3516">
        <f>IF(AND(B104&gt;=$G$50,B104&lt;=$H$50),($I$50*POWER((1+$J$50),(B104-$B$68))-$K$50),0)*IF(B104&lt;='1. AgeData'!$I$28,1,0)</f>
        <v>0</v>
      </c>
      <c r="J104" s="3517">
        <f t="shared" si="1"/>
        <v>0</v>
      </c>
      <c r="K104" s="3519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F49" sqref="F49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0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0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0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0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0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0</v>
      </c>
      <c r="B88" s="927">
        <f>'1. AgeData'!$D28</f>
        <v>0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0</v>
      </c>
      <c r="H88" s="1948">
        <f t="shared" ref="H88:H124" si="5">IF(AND($F$36="yes",A88&lt;$F$44,B88&lt;$F$49), IF(B88&lt;$F$49, (C88+E88+D88+F88)/2,0), IF(B88&lt;$F$49,D88+F88,0))</f>
        <v>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0</v>
      </c>
      <c r="L88" s="886">
        <f>H88-J88</f>
        <v>0</v>
      </c>
      <c r="N88" s="1290"/>
    </row>
    <row r="89" spans="1:17" x14ac:dyDescent="0.25">
      <c r="A89" s="894">
        <f>A88+1</f>
        <v>1</v>
      </c>
      <c r="B89" s="895">
        <f>B88+1</f>
        <v>1</v>
      </c>
      <c r="C89" s="913">
        <f t="shared" si="0"/>
        <v>0</v>
      </c>
      <c r="D89" s="912">
        <f t="shared" si="1"/>
        <v>0</v>
      </c>
      <c r="E89" s="1949">
        <f t="shared" si="2"/>
        <v>0</v>
      </c>
      <c r="F89" s="1270">
        <f t="shared" si="3"/>
        <v>0</v>
      </c>
      <c r="G89" s="1948">
        <f t="shared" si="4"/>
        <v>0</v>
      </c>
      <c r="H89" s="1948">
        <f t="shared" si="5"/>
        <v>0</v>
      </c>
      <c r="I89" s="913">
        <f t="shared" si="6"/>
        <v>0</v>
      </c>
      <c r="J89" s="881">
        <f t="shared" si="7"/>
        <v>0</v>
      </c>
      <c r="K89" s="913">
        <f t="shared" ref="K89:K124" si="8">G89-I89</f>
        <v>0</v>
      </c>
      <c r="L89" s="886">
        <f t="shared" ref="L89:L124" si="9">H89-J89</f>
        <v>0</v>
      </c>
      <c r="N89" s="1290"/>
      <c r="O89" s="1286"/>
      <c r="Q89" s="1285"/>
    </row>
    <row r="90" spans="1:17" x14ac:dyDescent="0.25">
      <c r="A90" s="894">
        <f t="shared" ref="A90:A120" si="10">A89+1</f>
        <v>2</v>
      </c>
      <c r="B90" s="895">
        <f t="shared" ref="B90:B120" si="11">B89+1</f>
        <v>2</v>
      </c>
      <c r="C90" s="913">
        <f t="shared" si="0"/>
        <v>0</v>
      </c>
      <c r="D90" s="912">
        <f t="shared" si="1"/>
        <v>0</v>
      </c>
      <c r="E90" s="1949">
        <f t="shared" si="2"/>
        <v>0</v>
      </c>
      <c r="F90" s="1270">
        <f t="shared" si="3"/>
        <v>0</v>
      </c>
      <c r="G90" s="1948">
        <f t="shared" si="4"/>
        <v>0</v>
      </c>
      <c r="H90" s="1948">
        <f t="shared" si="5"/>
        <v>0</v>
      </c>
      <c r="I90" s="913">
        <f t="shared" si="6"/>
        <v>0</v>
      </c>
      <c r="J90" s="881">
        <f t="shared" si="7"/>
        <v>0</v>
      </c>
      <c r="K90" s="913">
        <f t="shared" si="8"/>
        <v>0</v>
      </c>
      <c r="L90" s="886">
        <f t="shared" si="9"/>
        <v>0</v>
      </c>
      <c r="N90" s="1290"/>
      <c r="O90" s="1286"/>
      <c r="Q90" s="1285"/>
    </row>
    <row r="91" spans="1:17" x14ac:dyDescent="0.25">
      <c r="A91" s="917">
        <f t="shared" si="10"/>
        <v>3</v>
      </c>
      <c r="B91" s="918">
        <f t="shared" si="11"/>
        <v>3</v>
      </c>
      <c r="C91" s="913">
        <f t="shared" si="0"/>
        <v>0</v>
      </c>
      <c r="D91" s="912">
        <f t="shared" si="1"/>
        <v>0</v>
      </c>
      <c r="E91" s="1949">
        <f t="shared" si="2"/>
        <v>0</v>
      </c>
      <c r="F91" s="1270">
        <f t="shared" si="3"/>
        <v>0</v>
      </c>
      <c r="G91" s="1948">
        <f t="shared" si="4"/>
        <v>0</v>
      </c>
      <c r="H91" s="1948">
        <f t="shared" si="5"/>
        <v>0</v>
      </c>
      <c r="I91" s="913">
        <f t="shared" si="6"/>
        <v>0</v>
      </c>
      <c r="J91" s="881">
        <f t="shared" si="7"/>
        <v>0</v>
      </c>
      <c r="K91" s="913">
        <f t="shared" si="8"/>
        <v>0</v>
      </c>
      <c r="L91" s="886">
        <f t="shared" si="9"/>
        <v>0</v>
      </c>
      <c r="N91" s="1290"/>
      <c r="O91" s="1260"/>
    </row>
    <row r="92" spans="1:17" x14ac:dyDescent="0.25">
      <c r="A92" s="917">
        <f t="shared" si="10"/>
        <v>4</v>
      </c>
      <c r="B92" s="918">
        <f t="shared" si="11"/>
        <v>4</v>
      </c>
      <c r="C92" s="913">
        <f t="shared" si="0"/>
        <v>0</v>
      </c>
      <c r="D92" s="912">
        <f t="shared" si="1"/>
        <v>0</v>
      </c>
      <c r="E92" s="1949">
        <f t="shared" si="2"/>
        <v>0</v>
      </c>
      <c r="F92" s="1270">
        <f t="shared" si="3"/>
        <v>0</v>
      </c>
      <c r="G92" s="1948">
        <f t="shared" si="4"/>
        <v>0</v>
      </c>
      <c r="H92" s="1948">
        <f t="shared" si="5"/>
        <v>0</v>
      </c>
      <c r="I92" s="913">
        <f t="shared" si="6"/>
        <v>0</v>
      </c>
      <c r="J92" s="881">
        <f t="shared" si="7"/>
        <v>0</v>
      </c>
      <c r="K92" s="913">
        <f t="shared" si="8"/>
        <v>0</v>
      </c>
      <c r="L92" s="886">
        <f t="shared" si="9"/>
        <v>0</v>
      </c>
    </row>
    <row r="93" spans="1:17" x14ac:dyDescent="0.25">
      <c r="A93" s="917">
        <f t="shared" si="10"/>
        <v>5</v>
      </c>
      <c r="B93" s="918">
        <f t="shared" si="11"/>
        <v>5</v>
      </c>
      <c r="C93" s="913">
        <f t="shared" si="0"/>
        <v>0</v>
      </c>
      <c r="D93" s="912">
        <f t="shared" si="1"/>
        <v>0</v>
      </c>
      <c r="E93" s="1949">
        <f t="shared" si="2"/>
        <v>0</v>
      </c>
      <c r="F93" s="1270">
        <f t="shared" si="3"/>
        <v>0</v>
      </c>
      <c r="G93" s="1948">
        <f t="shared" si="4"/>
        <v>0</v>
      </c>
      <c r="H93" s="1948">
        <f t="shared" si="5"/>
        <v>0</v>
      </c>
      <c r="I93" s="913">
        <f t="shared" si="6"/>
        <v>0</v>
      </c>
      <c r="J93" s="881">
        <f t="shared" si="7"/>
        <v>0</v>
      </c>
      <c r="K93" s="913">
        <f t="shared" si="8"/>
        <v>0</v>
      </c>
      <c r="L93" s="886">
        <f t="shared" si="9"/>
        <v>0</v>
      </c>
    </row>
    <row r="94" spans="1:17" x14ac:dyDescent="0.25">
      <c r="A94" s="894">
        <f t="shared" si="10"/>
        <v>6</v>
      </c>
      <c r="B94" s="895">
        <f t="shared" si="11"/>
        <v>6</v>
      </c>
      <c r="C94" s="913">
        <f t="shared" si="0"/>
        <v>0</v>
      </c>
      <c r="D94" s="912">
        <f t="shared" si="1"/>
        <v>0</v>
      </c>
      <c r="E94" s="1949">
        <f t="shared" si="2"/>
        <v>0</v>
      </c>
      <c r="F94" s="1270">
        <f t="shared" si="3"/>
        <v>0</v>
      </c>
      <c r="G94" s="1948">
        <f t="shared" si="4"/>
        <v>0</v>
      </c>
      <c r="H94" s="1948">
        <f t="shared" si="5"/>
        <v>0</v>
      </c>
      <c r="I94" s="913">
        <f t="shared" si="6"/>
        <v>0</v>
      </c>
      <c r="J94" s="881">
        <f t="shared" si="7"/>
        <v>0</v>
      </c>
      <c r="K94" s="913">
        <f t="shared" si="8"/>
        <v>0</v>
      </c>
      <c r="L94" s="886">
        <f t="shared" si="9"/>
        <v>0</v>
      </c>
    </row>
    <row r="95" spans="1:17" x14ac:dyDescent="0.25">
      <c r="A95" s="894">
        <f t="shared" si="10"/>
        <v>7</v>
      </c>
      <c r="B95" s="895">
        <f t="shared" si="11"/>
        <v>7</v>
      </c>
      <c r="C95" s="913">
        <f t="shared" si="0"/>
        <v>0</v>
      </c>
      <c r="D95" s="912">
        <f t="shared" si="1"/>
        <v>0</v>
      </c>
      <c r="E95" s="1949">
        <f t="shared" si="2"/>
        <v>0</v>
      </c>
      <c r="F95" s="1270">
        <f t="shared" si="3"/>
        <v>0</v>
      </c>
      <c r="G95" s="1948">
        <f t="shared" si="4"/>
        <v>0</v>
      </c>
      <c r="H95" s="1948">
        <f t="shared" si="5"/>
        <v>0</v>
      </c>
      <c r="I95" s="913">
        <f t="shared" si="6"/>
        <v>0</v>
      </c>
      <c r="J95" s="881">
        <f t="shared" si="7"/>
        <v>0</v>
      </c>
      <c r="K95" s="913">
        <f t="shared" si="8"/>
        <v>0</v>
      </c>
      <c r="L95" s="886">
        <f t="shared" si="9"/>
        <v>0</v>
      </c>
    </row>
    <row r="96" spans="1:17" x14ac:dyDescent="0.25">
      <c r="A96" s="894">
        <f t="shared" si="10"/>
        <v>8</v>
      </c>
      <c r="B96" s="895">
        <f t="shared" si="11"/>
        <v>8</v>
      </c>
      <c r="C96" s="913">
        <f t="shared" si="0"/>
        <v>0</v>
      </c>
      <c r="D96" s="912">
        <f t="shared" si="1"/>
        <v>0</v>
      </c>
      <c r="E96" s="1949">
        <f t="shared" si="2"/>
        <v>0</v>
      </c>
      <c r="F96" s="1270">
        <f t="shared" si="3"/>
        <v>0</v>
      </c>
      <c r="G96" s="1948">
        <f t="shared" si="4"/>
        <v>0</v>
      </c>
      <c r="H96" s="1948">
        <f t="shared" si="5"/>
        <v>0</v>
      </c>
      <c r="I96" s="913">
        <f t="shared" si="6"/>
        <v>0</v>
      </c>
      <c r="J96" s="881">
        <f t="shared" si="7"/>
        <v>0</v>
      </c>
      <c r="K96" s="913">
        <f t="shared" si="8"/>
        <v>0</v>
      </c>
      <c r="L96" s="886">
        <f t="shared" si="9"/>
        <v>0</v>
      </c>
    </row>
    <row r="97" spans="1:14" x14ac:dyDescent="0.25">
      <c r="A97" s="894">
        <f t="shared" si="10"/>
        <v>9</v>
      </c>
      <c r="B97" s="895">
        <f t="shared" si="11"/>
        <v>9</v>
      </c>
      <c r="C97" s="913">
        <f t="shared" si="0"/>
        <v>0</v>
      </c>
      <c r="D97" s="912">
        <f t="shared" si="1"/>
        <v>0</v>
      </c>
      <c r="E97" s="1949">
        <f t="shared" si="2"/>
        <v>0</v>
      </c>
      <c r="F97" s="1270">
        <f t="shared" si="3"/>
        <v>0</v>
      </c>
      <c r="G97" s="1948">
        <f t="shared" si="4"/>
        <v>0</v>
      </c>
      <c r="H97" s="1948">
        <f t="shared" si="5"/>
        <v>0</v>
      </c>
      <c r="I97" s="913">
        <f t="shared" si="6"/>
        <v>0</v>
      </c>
      <c r="J97" s="881">
        <f t="shared" si="7"/>
        <v>0</v>
      </c>
      <c r="K97" s="913">
        <f t="shared" si="8"/>
        <v>0</v>
      </c>
      <c r="L97" s="886">
        <f t="shared" si="9"/>
        <v>0</v>
      </c>
      <c r="N97" s="1290"/>
    </row>
    <row r="98" spans="1:14" x14ac:dyDescent="0.25">
      <c r="A98" s="894">
        <f t="shared" si="10"/>
        <v>10</v>
      </c>
      <c r="B98" s="895">
        <f t="shared" si="11"/>
        <v>10</v>
      </c>
      <c r="C98" s="913">
        <f t="shared" si="0"/>
        <v>0</v>
      </c>
      <c r="D98" s="912">
        <f t="shared" si="1"/>
        <v>0</v>
      </c>
      <c r="E98" s="1949">
        <f t="shared" si="2"/>
        <v>0</v>
      </c>
      <c r="F98" s="1270">
        <f t="shared" si="3"/>
        <v>0</v>
      </c>
      <c r="G98" s="1948">
        <f t="shared" si="4"/>
        <v>0</v>
      </c>
      <c r="H98" s="1948">
        <f t="shared" si="5"/>
        <v>0</v>
      </c>
      <c r="I98" s="913">
        <f t="shared" si="6"/>
        <v>0</v>
      </c>
      <c r="J98" s="881">
        <f t="shared" si="7"/>
        <v>0</v>
      </c>
      <c r="K98" s="913">
        <f t="shared" si="8"/>
        <v>0</v>
      </c>
      <c r="L98" s="886">
        <f t="shared" si="9"/>
        <v>0</v>
      </c>
    </row>
    <row r="99" spans="1:14" x14ac:dyDescent="0.25">
      <c r="A99" s="894">
        <f t="shared" si="10"/>
        <v>11</v>
      </c>
      <c r="B99" s="895">
        <f t="shared" si="11"/>
        <v>11</v>
      </c>
      <c r="C99" s="913">
        <f t="shared" si="0"/>
        <v>0</v>
      </c>
      <c r="D99" s="912">
        <f t="shared" si="1"/>
        <v>0</v>
      </c>
      <c r="E99" s="1949">
        <f t="shared" si="2"/>
        <v>0</v>
      </c>
      <c r="F99" s="1270">
        <f t="shared" si="3"/>
        <v>0</v>
      </c>
      <c r="G99" s="1948">
        <f t="shared" si="4"/>
        <v>0</v>
      </c>
      <c r="H99" s="1948">
        <f t="shared" si="5"/>
        <v>0</v>
      </c>
      <c r="I99" s="913">
        <f t="shared" si="6"/>
        <v>0</v>
      </c>
      <c r="J99" s="881">
        <f t="shared" si="7"/>
        <v>0</v>
      </c>
      <c r="K99" s="913">
        <f t="shared" si="8"/>
        <v>0</v>
      </c>
      <c r="L99" s="886">
        <f t="shared" si="9"/>
        <v>0</v>
      </c>
    </row>
    <row r="100" spans="1:14" x14ac:dyDescent="0.25">
      <c r="A100" s="894">
        <f t="shared" si="10"/>
        <v>12</v>
      </c>
      <c r="B100" s="895">
        <f t="shared" si="11"/>
        <v>12</v>
      </c>
      <c r="C100" s="913">
        <f t="shared" si="0"/>
        <v>0</v>
      </c>
      <c r="D100" s="912">
        <f t="shared" si="1"/>
        <v>0</v>
      </c>
      <c r="E100" s="1949">
        <f t="shared" si="2"/>
        <v>0</v>
      </c>
      <c r="F100" s="1270">
        <f t="shared" si="3"/>
        <v>0</v>
      </c>
      <c r="G100" s="1948">
        <f t="shared" si="4"/>
        <v>0</v>
      </c>
      <c r="H100" s="1948">
        <f t="shared" si="5"/>
        <v>0</v>
      </c>
      <c r="I100" s="913">
        <f t="shared" si="6"/>
        <v>0</v>
      </c>
      <c r="J100" s="881">
        <f t="shared" si="7"/>
        <v>0</v>
      </c>
      <c r="K100" s="913">
        <f t="shared" si="8"/>
        <v>0</v>
      </c>
      <c r="L100" s="886">
        <f t="shared" si="9"/>
        <v>0</v>
      </c>
    </row>
    <row r="101" spans="1:14" x14ac:dyDescent="0.25">
      <c r="A101" s="894">
        <f t="shared" si="10"/>
        <v>13</v>
      </c>
      <c r="B101" s="895">
        <f t="shared" si="11"/>
        <v>13</v>
      </c>
      <c r="C101" s="913">
        <f t="shared" si="0"/>
        <v>0</v>
      </c>
      <c r="D101" s="912">
        <f t="shared" si="1"/>
        <v>0</v>
      </c>
      <c r="E101" s="1949">
        <f t="shared" si="2"/>
        <v>0</v>
      </c>
      <c r="F101" s="1270">
        <f t="shared" si="3"/>
        <v>0</v>
      </c>
      <c r="G101" s="1948">
        <f t="shared" si="4"/>
        <v>0</v>
      </c>
      <c r="H101" s="1948">
        <f t="shared" si="5"/>
        <v>0</v>
      </c>
      <c r="I101" s="913">
        <f t="shared" si="6"/>
        <v>0</v>
      </c>
      <c r="J101" s="881">
        <f t="shared" si="7"/>
        <v>0</v>
      </c>
      <c r="K101" s="913">
        <f t="shared" si="8"/>
        <v>0</v>
      </c>
      <c r="L101" s="886">
        <f t="shared" si="9"/>
        <v>0</v>
      </c>
    </row>
    <row r="102" spans="1:14" x14ac:dyDescent="0.25">
      <c r="A102" s="894">
        <f t="shared" si="10"/>
        <v>14</v>
      </c>
      <c r="B102" s="895">
        <f t="shared" si="11"/>
        <v>14</v>
      </c>
      <c r="C102" s="913">
        <f t="shared" si="0"/>
        <v>0</v>
      </c>
      <c r="D102" s="912">
        <f t="shared" si="1"/>
        <v>0</v>
      </c>
      <c r="E102" s="1949">
        <f t="shared" si="2"/>
        <v>0</v>
      </c>
      <c r="F102" s="1270">
        <f t="shared" si="3"/>
        <v>0</v>
      </c>
      <c r="G102" s="1948">
        <f t="shared" si="4"/>
        <v>0</v>
      </c>
      <c r="H102" s="1948">
        <f t="shared" si="5"/>
        <v>0</v>
      </c>
      <c r="I102" s="913">
        <f t="shared" si="6"/>
        <v>0</v>
      </c>
      <c r="J102" s="881">
        <f t="shared" si="7"/>
        <v>0</v>
      </c>
      <c r="K102" s="913">
        <f t="shared" si="8"/>
        <v>0</v>
      </c>
      <c r="L102" s="886">
        <f t="shared" si="9"/>
        <v>0</v>
      </c>
    </row>
    <row r="103" spans="1:14" x14ac:dyDescent="0.25">
      <c r="A103" s="917">
        <f t="shared" si="10"/>
        <v>15</v>
      </c>
      <c r="B103" s="918">
        <f t="shared" si="11"/>
        <v>15</v>
      </c>
      <c r="C103" s="913">
        <f t="shared" si="0"/>
        <v>0</v>
      </c>
      <c r="D103" s="912">
        <f t="shared" si="1"/>
        <v>0</v>
      </c>
      <c r="E103" s="1949">
        <f t="shared" si="2"/>
        <v>0</v>
      </c>
      <c r="F103" s="1270">
        <f t="shared" si="3"/>
        <v>0</v>
      </c>
      <c r="G103" s="1948">
        <f t="shared" si="4"/>
        <v>0</v>
      </c>
      <c r="H103" s="1948">
        <f t="shared" si="5"/>
        <v>0</v>
      </c>
      <c r="I103" s="913">
        <f t="shared" si="6"/>
        <v>0</v>
      </c>
      <c r="J103" s="881">
        <f t="shared" si="7"/>
        <v>0</v>
      </c>
      <c r="K103" s="913">
        <f t="shared" si="8"/>
        <v>0</v>
      </c>
      <c r="L103" s="886">
        <f t="shared" si="9"/>
        <v>0</v>
      </c>
    </row>
    <row r="104" spans="1:14" x14ac:dyDescent="0.25">
      <c r="A104" s="917">
        <f t="shared" si="10"/>
        <v>16</v>
      </c>
      <c r="B104" s="918">
        <f t="shared" si="11"/>
        <v>16</v>
      </c>
      <c r="C104" s="913">
        <f t="shared" si="0"/>
        <v>0</v>
      </c>
      <c r="D104" s="912">
        <f t="shared" si="1"/>
        <v>0</v>
      </c>
      <c r="E104" s="1949">
        <f t="shared" si="2"/>
        <v>0</v>
      </c>
      <c r="F104" s="1270">
        <f t="shared" si="3"/>
        <v>0</v>
      </c>
      <c r="G104" s="1948">
        <f t="shared" si="4"/>
        <v>0</v>
      </c>
      <c r="H104" s="1948">
        <f t="shared" si="5"/>
        <v>0</v>
      </c>
      <c r="I104" s="913">
        <f t="shared" si="6"/>
        <v>0</v>
      </c>
      <c r="J104" s="881">
        <f t="shared" si="7"/>
        <v>0</v>
      </c>
      <c r="K104" s="913">
        <f t="shared" si="8"/>
        <v>0</v>
      </c>
      <c r="L104" s="886">
        <f t="shared" si="9"/>
        <v>0</v>
      </c>
    </row>
    <row r="105" spans="1:14" x14ac:dyDescent="0.25">
      <c r="A105" s="917">
        <f t="shared" si="10"/>
        <v>17</v>
      </c>
      <c r="B105" s="918">
        <f t="shared" si="11"/>
        <v>17</v>
      </c>
      <c r="C105" s="913">
        <f t="shared" si="0"/>
        <v>0</v>
      </c>
      <c r="D105" s="912">
        <f t="shared" si="1"/>
        <v>0</v>
      </c>
      <c r="E105" s="1949">
        <f t="shared" si="2"/>
        <v>0</v>
      </c>
      <c r="F105" s="1270">
        <f t="shared" si="3"/>
        <v>0</v>
      </c>
      <c r="G105" s="1948">
        <f t="shared" si="4"/>
        <v>0</v>
      </c>
      <c r="H105" s="1948">
        <f t="shared" si="5"/>
        <v>0</v>
      </c>
      <c r="I105" s="913">
        <f t="shared" si="6"/>
        <v>0</v>
      </c>
      <c r="J105" s="881">
        <f t="shared" si="7"/>
        <v>0</v>
      </c>
      <c r="K105" s="913">
        <f t="shared" si="8"/>
        <v>0</v>
      </c>
      <c r="L105" s="886">
        <f t="shared" si="9"/>
        <v>0</v>
      </c>
    </row>
    <row r="106" spans="1:14" x14ac:dyDescent="0.25">
      <c r="A106" s="917">
        <f t="shared" si="10"/>
        <v>18</v>
      </c>
      <c r="B106" s="918">
        <f t="shared" si="11"/>
        <v>18</v>
      </c>
      <c r="C106" s="913">
        <f t="shared" si="0"/>
        <v>0</v>
      </c>
      <c r="D106" s="912">
        <f t="shared" si="1"/>
        <v>0</v>
      </c>
      <c r="E106" s="1949">
        <f t="shared" si="2"/>
        <v>0</v>
      </c>
      <c r="F106" s="1270">
        <f t="shared" si="3"/>
        <v>0</v>
      </c>
      <c r="G106" s="1948">
        <f t="shared" si="4"/>
        <v>0</v>
      </c>
      <c r="H106" s="1948">
        <f t="shared" si="5"/>
        <v>0</v>
      </c>
      <c r="I106" s="913">
        <f t="shared" si="6"/>
        <v>0</v>
      </c>
      <c r="J106" s="881">
        <f t="shared" si="7"/>
        <v>0</v>
      </c>
      <c r="K106" s="913">
        <f t="shared" si="8"/>
        <v>0</v>
      </c>
      <c r="L106" s="886">
        <f t="shared" si="9"/>
        <v>0</v>
      </c>
    </row>
    <row r="107" spans="1:14" x14ac:dyDescent="0.25">
      <c r="A107" s="917">
        <f t="shared" si="10"/>
        <v>19</v>
      </c>
      <c r="B107" s="918">
        <f t="shared" si="11"/>
        <v>19</v>
      </c>
      <c r="C107" s="913">
        <f t="shared" si="0"/>
        <v>0</v>
      </c>
      <c r="D107" s="912">
        <f t="shared" si="1"/>
        <v>0</v>
      </c>
      <c r="E107" s="1949">
        <f t="shared" si="2"/>
        <v>0</v>
      </c>
      <c r="F107" s="1270">
        <f t="shared" si="3"/>
        <v>0</v>
      </c>
      <c r="G107" s="1948">
        <f t="shared" si="4"/>
        <v>0</v>
      </c>
      <c r="H107" s="1948">
        <f t="shared" si="5"/>
        <v>0</v>
      </c>
      <c r="I107" s="913">
        <f t="shared" si="6"/>
        <v>0</v>
      </c>
      <c r="J107" s="881">
        <f t="shared" si="7"/>
        <v>0</v>
      </c>
      <c r="K107" s="913">
        <f t="shared" si="8"/>
        <v>0</v>
      </c>
      <c r="L107" s="886">
        <f t="shared" si="9"/>
        <v>0</v>
      </c>
    </row>
    <row r="108" spans="1:14" x14ac:dyDescent="0.25">
      <c r="A108" s="917">
        <f t="shared" si="10"/>
        <v>20</v>
      </c>
      <c r="B108" s="918">
        <f t="shared" si="11"/>
        <v>20</v>
      </c>
      <c r="C108" s="913">
        <f t="shared" si="0"/>
        <v>0</v>
      </c>
      <c r="D108" s="912">
        <f t="shared" si="1"/>
        <v>0</v>
      </c>
      <c r="E108" s="1949">
        <f t="shared" si="2"/>
        <v>0</v>
      </c>
      <c r="F108" s="1270">
        <f t="shared" si="3"/>
        <v>0</v>
      </c>
      <c r="G108" s="1948">
        <f t="shared" si="4"/>
        <v>0</v>
      </c>
      <c r="H108" s="1948">
        <f t="shared" si="5"/>
        <v>0</v>
      </c>
      <c r="I108" s="913">
        <f t="shared" si="6"/>
        <v>0</v>
      </c>
      <c r="J108" s="881">
        <f t="shared" si="7"/>
        <v>0</v>
      </c>
      <c r="K108" s="913">
        <f t="shared" si="8"/>
        <v>0</v>
      </c>
      <c r="L108" s="886">
        <f t="shared" si="9"/>
        <v>0</v>
      </c>
    </row>
    <row r="109" spans="1:14" x14ac:dyDescent="0.25">
      <c r="A109" s="917">
        <f t="shared" si="10"/>
        <v>21</v>
      </c>
      <c r="B109" s="918">
        <f t="shared" si="11"/>
        <v>21</v>
      </c>
      <c r="C109" s="913">
        <f t="shared" si="0"/>
        <v>0</v>
      </c>
      <c r="D109" s="912">
        <f t="shared" si="1"/>
        <v>0</v>
      </c>
      <c r="E109" s="1949">
        <f t="shared" si="2"/>
        <v>0</v>
      </c>
      <c r="F109" s="1270">
        <f t="shared" si="3"/>
        <v>0</v>
      </c>
      <c r="G109" s="1948">
        <f t="shared" si="4"/>
        <v>0</v>
      </c>
      <c r="H109" s="1948">
        <f t="shared" si="5"/>
        <v>0</v>
      </c>
      <c r="I109" s="913">
        <f t="shared" si="6"/>
        <v>0</v>
      </c>
      <c r="J109" s="881">
        <f t="shared" si="7"/>
        <v>0</v>
      </c>
      <c r="K109" s="913">
        <f t="shared" si="8"/>
        <v>0</v>
      </c>
      <c r="L109" s="886">
        <f t="shared" si="9"/>
        <v>0</v>
      </c>
    </row>
    <row r="110" spans="1:14" x14ac:dyDescent="0.25">
      <c r="A110" s="917">
        <f t="shared" si="10"/>
        <v>22</v>
      </c>
      <c r="B110" s="918">
        <f t="shared" si="11"/>
        <v>22</v>
      </c>
      <c r="C110" s="913">
        <f t="shared" si="0"/>
        <v>0</v>
      </c>
      <c r="D110" s="912">
        <f t="shared" si="1"/>
        <v>0</v>
      </c>
      <c r="E110" s="1949">
        <f t="shared" si="2"/>
        <v>0</v>
      </c>
      <c r="F110" s="1270">
        <f t="shared" si="3"/>
        <v>0</v>
      </c>
      <c r="G110" s="1948">
        <f t="shared" si="4"/>
        <v>0</v>
      </c>
      <c r="H110" s="1948">
        <f t="shared" si="5"/>
        <v>0</v>
      </c>
      <c r="I110" s="913">
        <f t="shared" si="6"/>
        <v>0</v>
      </c>
      <c r="J110" s="881">
        <f t="shared" si="7"/>
        <v>0</v>
      </c>
      <c r="K110" s="913">
        <f t="shared" si="8"/>
        <v>0</v>
      </c>
      <c r="L110" s="886">
        <f t="shared" si="9"/>
        <v>0</v>
      </c>
    </row>
    <row r="111" spans="1:14" x14ac:dyDescent="0.25">
      <c r="A111" s="917">
        <f t="shared" si="10"/>
        <v>23</v>
      </c>
      <c r="B111" s="918">
        <f t="shared" si="11"/>
        <v>23</v>
      </c>
      <c r="C111" s="913">
        <f t="shared" si="0"/>
        <v>0</v>
      </c>
      <c r="D111" s="912">
        <f t="shared" si="1"/>
        <v>0</v>
      </c>
      <c r="E111" s="1949">
        <f t="shared" si="2"/>
        <v>0</v>
      </c>
      <c r="F111" s="1270">
        <f t="shared" si="3"/>
        <v>0</v>
      </c>
      <c r="G111" s="1948">
        <f t="shared" si="4"/>
        <v>0</v>
      </c>
      <c r="H111" s="1948">
        <f t="shared" si="5"/>
        <v>0</v>
      </c>
      <c r="I111" s="913">
        <f t="shared" si="6"/>
        <v>0</v>
      </c>
      <c r="J111" s="881">
        <f t="shared" si="7"/>
        <v>0</v>
      </c>
      <c r="K111" s="913">
        <f t="shared" si="8"/>
        <v>0</v>
      </c>
      <c r="L111" s="886">
        <f t="shared" si="9"/>
        <v>0</v>
      </c>
    </row>
    <row r="112" spans="1:14" x14ac:dyDescent="0.25">
      <c r="A112" s="917">
        <f t="shared" si="10"/>
        <v>24</v>
      </c>
      <c r="B112" s="918">
        <f t="shared" si="11"/>
        <v>24</v>
      </c>
      <c r="C112" s="913">
        <f t="shared" si="0"/>
        <v>0</v>
      </c>
      <c r="D112" s="912">
        <f t="shared" si="1"/>
        <v>0</v>
      </c>
      <c r="E112" s="1949">
        <f t="shared" si="2"/>
        <v>0</v>
      </c>
      <c r="F112" s="1270">
        <f t="shared" si="3"/>
        <v>0</v>
      </c>
      <c r="G112" s="1948">
        <f t="shared" si="4"/>
        <v>0</v>
      </c>
      <c r="H112" s="1948">
        <f t="shared" si="5"/>
        <v>0</v>
      </c>
      <c r="I112" s="913">
        <f t="shared" si="6"/>
        <v>0</v>
      </c>
      <c r="J112" s="881">
        <f t="shared" si="7"/>
        <v>0</v>
      </c>
      <c r="K112" s="913">
        <f t="shared" si="8"/>
        <v>0</v>
      </c>
      <c r="L112" s="886">
        <f t="shared" si="9"/>
        <v>0</v>
      </c>
    </row>
    <row r="113" spans="1:12" x14ac:dyDescent="0.25">
      <c r="A113" s="894">
        <f t="shared" si="10"/>
        <v>25</v>
      </c>
      <c r="B113" s="895">
        <f t="shared" si="11"/>
        <v>25</v>
      </c>
      <c r="C113" s="913">
        <f t="shared" si="0"/>
        <v>0</v>
      </c>
      <c r="D113" s="912">
        <f t="shared" si="1"/>
        <v>0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0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0</v>
      </c>
    </row>
    <row r="114" spans="1:12" x14ac:dyDescent="0.25">
      <c r="A114" s="894">
        <f t="shared" si="10"/>
        <v>26</v>
      </c>
      <c r="B114" s="895">
        <f t="shared" si="11"/>
        <v>26</v>
      </c>
      <c r="C114" s="913">
        <f t="shared" si="0"/>
        <v>0</v>
      </c>
      <c r="D114" s="912">
        <f t="shared" si="1"/>
        <v>0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0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0</v>
      </c>
    </row>
    <row r="115" spans="1:12" x14ac:dyDescent="0.25">
      <c r="A115" s="894">
        <f t="shared" si="10"/>
        <v>27</v>
      </c>
      <c r="B115" s="895">
        <f t="shared" si="11"/>
        <v>27</v>
      </c>
      <c r="C115" s="913">
        <f t="shared" si="0"/>
        <v>0</v>
      </c>
      <c r="D115" s="912">
        <f t="shared" si="1"/>
        <v>0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0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0</v>
      </c>
    </row>
    <row r="116" spans="1:12" x14ac:dyDescent="0.25">
      <c r="A116" s="894">
        <f t="shared" si="10"/>
        <v>28</v>
      </c>
      <c r="B116" s="895">
        <f t="shared" si="11"/>
        <v>28</v>
      </c>
      <c r="C116" s="913">
        <f t="shared" si="0"/>
        <v>0</v>
      </c>
      <c r="D116" s="912">
        <f t="shared" si="1"/>
        <v>0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0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0</v>
      </c>
    </row>
    <row r="117" spans="1:12" x14ac:dyDescent="0.25">
      <c r="A117" s="894">
        <f t="shared" si="10"/>
        <v>29</v>
      </c>
      <c r="B117" s="895">
        <f t="shared" si="11"/>
        <v>29</v>
      </c>
      <c r="C117" s="913">
        <f t="shared" si="0"/>
        <v>0</v>
      </c>
      <c r="D117" s="912">
        <f t="shared" si="1"/>
        <v>0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0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0</v>
      </c>
    </row>
    <row r="118" spans="1:12" x14ac:dyDescent="0.25">
      <c r="A118" s="894">
        <f t="shared" si="10"/>
        <v>30</v>
      </c>
      <c r="B118" s="895">
        <f t="shared" si="11"/>
        <v>30</v>
      </c>
      <c r="C118" s="913">
        <f t="shared" si="0"/>
        <v>0</v>
      </c>
      <c r="D118" s="912">
        <f t="shared" si="1"/>
        <v>0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0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0</v>
      </c>
    </row>
    <row r="119" spans="1:12" x14ac:dyDescent="0.25">
      <c r="A119" s="894">
        <f t="shared" si="10"/>
        <v>31</v>
      </c>
      <c r="B119" s="895">
        <f t="shared" si="11"/>
        <v>31</v>
      </c>
      <c r="C119" s="913">
        <f t="shared" si="0"/>
        <v>0</v>
      </c>
      <c r="D119" s="912">
        <f t="shared" si="1"/>
        <v>0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0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0</v>
      </c>
    </row>
    <row r="120" spans="1:12" x14ac:dyDescent="0.25">
      <c r="A120" s="894">
        <f t="shared" si="10"/>
        <v>32</v>
      </c>
      <c r="B120" s="895">
        <f t="shared" si="11"/>
        <v>32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33</v>
      </c>
      <c r="B121" s="895">
        <f t="shared" si="12"/>
        <v>33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34</v>
      </c>
      <c r="B122" s="895">
        <f t="shared" si="12"/>
        <v>34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35</v>
      </c>
      <c r="B123" s="895">
        <f t="shared" si="12"/>
        <v>35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36</v>
      </c>
      <c r="B124" s="897">
        <f t="shared" si="12"/>
        <v>36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2016-08-01T21:41:44Z</dcterms:modified>
</cp:coreProperties>
</file>